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mc:AlternateContent xmlns:mc="http://schemas.openxmlformats.org/markup-compatibility/2006">
    <mc:Choice Requires="x15">
      <x15ac:absPath xmlns:x15ac="http://schemas.microsoft.com/office/spreadsheetml/2010/11/ac" url="N:\mtn\Protocols\MTN042\Working Files\Tools\"/>
    </mc:Choice>
  </mc:AlternateContent>
  <xr:revisionPtr revIDLastSave="0" documentId="13_ncr:1_{D699B7EA-1695-43AA-8649-38D2A47EF20D}" xr6:coauthVersionLast="47" xr6:coauthVersionMax="47" xr10:uidLastSave="{00000000-0000-0000-0000-000000000000}"/>
  <bookViews>
    <workbookView xWindow="30915" yWindow="1875" windowWidth="23610" windowHeight="11895" tabRatio="742" firstSheet="4" activeTab="7" xr2:uid="{00000000-000D-0000-FFFF-FFFF00000000}"/>
  </bookViews>
  <sheets>
    <sheet name="30w_Pre-PO Visits_Cal Tool" sheetId="22" r:id="rId1"/>
    <sheet name="31w_Pre-PO Visits_Cal Tool" sheetId="21" r:id="rId2"/>
    <sheet name="32w_Pre-PO Visits_Cal Tool" sheetId="20" r:id="rId3"/>
    <sheet name="33w_Pre-PO Visits_Cal Tool" sheetId="19" r:id="rId4"/>
    <sheet name="34w_Pre-PO Visits_Cal Tool" sheetId="18" r:id="rId5"/>
    <sheet name="35w_Pre-PO Visits_Cal Tool" sheetId="17" r:id="rId6"/>
    <sheet name="Last_Day_to_Enroll" sheetId="8" r:id="rId7"/>
    <sheet name="Post-PO Visits_Cal Tool" sheetId="13" r:id="rId8"/>
    <sheet name="Seroconverter Spec. Coll." sheetId="15" r:id="rId9"/>
  </sheets>
  <definedNames>
    <definedName name="_xlnm.Print_Area" localSheetId="0">'30w_Pre-PO Visits_Cal Tool'!$A$1:$H$27</definedName>
    <definedName name="_xlnm.Print_Area" localSheetId="1">'31w_Pre-PO Visits_Cal Tool'!$A$1:$H$27</definedName>
    <definedName name="_xlnm.Print_Area" localSheetId="2">'32w_Pre-PO Visits_Cal Tool'!$A$1:$H$27</definedName>
    <definedName name="_xlnm.Print_Area" localSheetId="3">'33w_Pre-PO Visits_Cal Tool'!$A$1:$H$27</definedName>
    <definedName name="_xlnm.Print_Area" localSheetId="4">'34w_Pre-PO Visits_Cal Tool'!$A$1:$H$27</definedName>
    <definedName name="_xlnm.Print_Area" localSheetId="5">'35w_Pre-PO Visits_Cal Tool'!$A$1:$H$27</definedName>
    <definedName name="_xlnm.Print_Area" localSheetId="6">Last_Day_to_Enroll!$A$1:$I$27</definedName>
    <definedName name="_xlnm.Print_Area" localSheetId="7">'Post-PO Visits_Cal Tool'!$A$1:$H$32</definedName>
    <definedName name="_xlnm.Print_Area" localSheetId="8">'Seroconverter Spec. Coll.'!$A$1:$F$24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8" i="13" l="1"/>
  <c r="D9" i="13"/>
  <c r="C12" i="21"/>
  <c r="F12" i="22"/>
  <c r="E12" i="22"/>
  <c r="D12" i="22" s="1"/>
  <c r="G8" i="8"/>
  <c r="G6" i="8"/>
  <c r="I3" i="8"/>
  <c r="B10" i="22"/>
  <c r="E22" i="22"/>
  <c r="D22" i="22" s="1"/>
  <c r="C22" i="22"/>
  <c r="E21" i="22"/>
  <c r="F21" i="22" s="1"/>
  <c r="C21" i="22"/>
  <c r="E20" i="22"/>
  <c r="F20" i="22" s="1"/>
  <c r="C20" i="22"/>
  <c r="E19" i="22"/>
  <c r="D19" i="22" s="1"/>
  <c r="C19" i="22"/>
  <c r="E18" i="22"/>
  <c r="F18" i="22" s="1"/>
  <c r="C18" i="22"/>
  <c r="E17" i="22"/>
  <c r="F17" i="22" s="1"/>
  <c r="C17" i="22"/>
  <c r="E15" i="22"/>
  <c r="F15" i="22" s="1"/>
  <c r="C15" i="22"/>
  <c r="E14" i="22"/>
  <c r="F14" i="22" s="1"/>
  <c r="C14" i="22"/>
  <c r="E13" i="22"/>
  <c r="D13" i="22" s="1"/>
  <c r="C13" i="22"/>
  <c r="C12" i="22"/>
  <c r="H8" i="22"/>
  <c r="E21" i="21"/>
  <c r="F21" i="21" s="1"/>
  <c r="C21" i="21"/>
  <c r="B10" i="21"/>
  <c r="E20" i="21"/>
  <c r="F20" i="21" s="1"/>
  <c r="C20" i="21"/>
  <c r="E19" i="21"/>
  <c r="D19" i="21" s="1"/>
  <c r="C19" i="21"/>
  <c r="E18" i="21"/>
  <c r="D18" i="21" s="1"/>
  <c r="C18" i="21"/>
  <c r="E17" i="21"/>
  <c r="F17" i="21" s="1"/>
  <c r="C17" i="21"/>
  <c r="E16" i="21"/>
  <c r="D16" i="21" s="1"/>
  <c r="C16" i="21"/>
  <c r="E15" i="21"/>
  <c r="F15" i="21" s="1"/>
  <c r="C15" i="21"/>
  <c r="E14" i="21"/>
  <c r="D14" i="21" s="1"/>
  <c r="C14" i="21"/>
  <c r="E13" i="21"/>
  <c r="D13" i="21" s="1"/>
  <c r="C13" i="21"/>
  <c r="E12" i="21"/>
  <c r="D12" i="21" s="1"/>
  <c r="H8" i="21"/>
  <c r="E20" i="20"/>
  <c r="F20" i="20" s="1"/>
  <c r="C20" i="20"/>
  <c r="B10" i="20"/>
  <c r="E19" i="20"/>
  <c r="F19" i="20" s="1"/>
  <c r="C19" i="20"/>
  <c r="E18" i="20"/>
  <c r="F18" i="20" s="1"/>
  <c r="C18" i="20"/>
  <c r="E17" i="20"/>
  <c r="F17" i="20" s="1"/>
  <c r="C17" i="20"/>
  <c r="E16" i="20"/>
  <c r="F16" i="20" s="1"/>
  <c r="C16" i="20"/>
  <c r="E15" i="20"/>
  <c r="F15" i="20" s="1"/>
  <c r="C15" i="20"/>
  <c r="E14" i="20"/>
  <c r="F14" i="20" s="1"/>
  <c r="C14" i="20"/>
  <c r="E13" i="20"/>
  <c r="F13" i="20" s="1"/>
  <c r="C13" i="20"/>
  <c r="E12" i="20"/>
  <c r="F12" i="20" s="1"/>
  <c r="C12" i="20"/>
  <c r="H8" i="20"/>
  <c r="E19" i="19"/>
  <c r="D19" i="19" s="1"/>
  <c r="F19" i="19"/>
  <c r="C19" i="19"/>
  <c r="B10" i="19"/>
  <c r="E18" i="19"/>
  <c r="D18" i="19" s="1"/>
  <c r="C18" i="19"/>
  <c r="E17" i="19"/>
  <c r="F17" i="19"/>
  <c r="D17" i="19"/>
  <c r="C17" i="19"/>
  <c r="E16" i="19"/>
  <c r="D16" i="19" s="1"/>
  <c r="F16" i="19"/>
  <c r="C16" i="19"/>
  <c r="E15" i="19"/>
  <c r="F15" i="19" s="1"/>
  <c r="C15" i="19"/>
  <c r="E14" i="19"/>
  <c r="D14" i="19" s="1"/>
  <c r="C14" i="19"/>
  <c r="E13" i="19"/>
  <c r="D13" i="19" s="1"/>
  <c r="F13" i="19"/>
  <c r="C13" i="19"/>
  <c r="E12" i="19"/>
  <c r="D12" i="19" s="1"/>
  <c r="C12" i="19"/>
  <c r="H8" i="19"/>
  <c r="E18" i="18"/>
  <c r="F18" i="18" s="1"/>
  <c r="C18" i="18"/>
  <c r="B10" i="18"/>
  <c r="B10" i="17"/>
  <c r="E17" i="18"/>
  <c r="F17" i="18" s="1"/>
  <c r="C17" i="18"/>
  <c r="E16" i="18"/>
  <c r="F16" i="18" s="1"/>
  <c r="C16" i="18"/>
  <c r="E15" i="18"/>
  <c r="D15" i="18" s="1"/>
  <c r="C15" i="18"/>
  <c r="E14" i="18"/>
  <c r="F14" i="18" s="1"/>
  <c r="C14" i="18"/>
  <c r="E13" i="18"/>
  <c r="D13" i="18" s="1"/>
  <c r="F13" i="18"/>
  <c r="C13" i="18"/>
  <c r="E12" i="18"/>
  <c r="F12" i="18" s="1"/>
  <c r="C12" i="18"/>
  <c r="H8" i="18"/>
  <c r="E17" i="17"/>
  <c r="F17" i="17" s="1"/>
  <c r="C17" i="17"/>
  <c r="E16" i="17"/>
  <c r="D16" i="17" s="1"/>
  <c r="C16" i="17"/>
  <c r="E15" i="17"/>
  <c r="D15" i="17" s="1"/>
  <c r="F15" i="17"/>
  <c r="C15" i="17"/>
  <c r="E14" i="17"/>
  <c r="D14" i="17" s="1"/>
  <c r="C14" i="17"/>
  <c r="E13" i="17"/>
  <c r="F13" i="17" s="1"/>
  <c r="C13" i="17"/>
  <c r="E12" i="17"/>
  <c r="D12" i="17" s="1"/>
  <c r="F12" i="17"/>
  <c r="C12" i="17"/>
  <c r="H8" i="17"/>
  <c r="C8" i="8"/>
  <c r="F8" i="13"/>
  <c r="E10" i="13"/>
  <c r="F10" i="13" s="1"/>
  <c r="D10" i="13"/>
  <c r="E19" i="13"/>
  <c r="F19" i="13" s="1"/>
  <c r="F17" i="13"/>
  <c r="D17" i="13"/>
  <c r="E21" i="13"/>
  <c r="D21" i="13"/>
  <c r="E20" i="13"/>
  <c r="E18" i="13"/>
  <c r="E9" i="13"/>
  <c r="F9" i="13"/>
  <c r="D8" i="13"/>
  <c r="C12" i="15"/>
  <c r="D12" i="15"/>
  <c r="C11" i="15"/>
  <c r="B11" i="15"/>
  <c r="C10" i="15"/>
  <c r="D10" i="15" s="1"/>
  <c r="C9" i="15"/>
  <c r="B9" i="15" s="1"/>
  <c r="D9" i="15"/>
  <c r="D11" i="15"/>
  <c r="B12" i="15"/>
  <c r="F21" i="13"/>
  <c r="F20" i="13"/>
  <c r="F18" i="13"/>
  <c r="D20" i="13"/>
  <c r="D17" i="21" l="1"/>
  <c r="F13" i="21"/>
  <c r="F16" i="21"/>
  <c r="F19" i="21"/>
  <c r="F22" i="22"/>
  <c r="D20" i="22"/>
  <c r="F13" i="22"/>
  <c r="F12" i="21"/>
  <c r="D13" i="20"/>
  <c r="D17" i="20"/>
  <c r="F12" i="19"/>
  <c r="D15" i="19"/>
  <c r="F18" i="19"/>
  <c r="D17" i="18"/>
  <c r="D14" i="18"/>
  <c r="D13" i="17"/>
  <c r="F14" i="17"/>
  <c r="F16" i="17"/>
  <c r="D17" i="17"/>
  <c r="F15" i="18"/>
  <c r="D16" i="18"/>
  <c r="D12" i="18"/>
  <c r="F14" i="19"/>
  <c r="D19" i="20"/>
  <c r="D15" i="20"/>
  <c r="D21" i="21"/>
  <c r="F14" i="21"/>
  <c r="D15" i="21"/>
  <c r="F18" i="21"/>
  <c r="D18" i="22"/>
  <c r="I6" i="8"/>
  <c r="G10" i="8"/>
  <c r="D15" i="22"/>
  <c r="F19" i="22"/>
  <c r="D12" i="20"/>
  <c r="D14" i="20"/>
  <c r="D16" i="20"/>
  <c r="D18" i="20"/>
  <c r="D14" i="22"/>
  <c r="D17" i="22"/>
  <c r="D21" i="22"/>
  <c r="B10" i="15"/>
  <c r="D18" i="18"/>
  <c r="D20" i="20"/>
  <c r="D19" i="13"/>
  <c r="D20" i="21"/>
</calcChain>
</file>

<file path=xl/sharedStrings.xml><?xml version="1.0" encoding="utf-8"?>
<sst xmlns="http://schemas.openxmlformats.org/spreadsheetml/2006/main" count="270" uniqueCount="79">
  <si>
    <t>PTID:</t>
  </si>
  <si>
    <t>Staff Initials:</t>
  </si>
  <si>
    <t>Visit Code</t>
  </si>
  <si>
    <t>Screening Visit Date:</t>
  </si>
  <si>
    <t>Visit Window Open</t>
  </si>
  <si>
    <t>Actual Date</t>
  </si>
  <si>
    <t>Scheduled Date</t>
  </si>
  <si>
    <t>Visit Window Closes</t>
  </si>
  <si>
    <t>Target Visit Day</t>
  </si>
  <si>
    <t>Visit</t>
  </si>
  <si>
    <t xml:space="preserve">  Enter as dd-mmm-yy</t>
  </si>
  <si>
    <t>V3.0 - Week 1 phone contact</t>
  </si>
  <si>
    <t>V5.0 - Week 3 phone contact</t>
  </si>
  <si>
    <t>V7.0 - Week 5 phone contact</t>
  </si>
  <si>
    <t>3.0</t>
  </si>
  <si>
    <t>4.0</t>
  </si>
  <si>
    <t>5.0</t>
  </si>
  <si>
    <t>6.0</t>
  </si>
  <si>
    <t>7.0</t>
  </si>
  <si>
    <t>Pregnancy Outcome Date:</t>
  </si>
  <si>
    <t>V101.0 - PPO Visit</t>
  </si>
  <si>
    <t>V103.0 - 6w PPO visit</t>
  </si>
  <si>
    <t>weeks</t>
  </si>
  <si>
    <t>days</t>
  </si>
  <si>
    <t>Approx GA</t>
  </si>
  <si>
    <t xml:space="preserve">GA at Enrollment:  </t>
  </si>
  <si>
    <t xml:space="preserve">Enrollment Date:  </t>
  </si>
  <si>
    <t>Date Informed Consent form was marked or signed</t>
  </si>
  <si>
    <t>Infant Visits</t>
  </si>
  <si>
    <t>V201.0 - PPO Visit</t>
  </si>
  <si>
    <t>V203.0 - 6w PPO Visit</t>
  </si>
  <si>
    <t>V204.0 - 6m PPO Visit</t>
  </si>
  <si>
    <t>V205.0 - 12m PPO Visit</t>
  </si>
  <si>
    <t>GA at Screening:</t>
  </si>
  <si>
    <t>First day to enroll based on GA at Screening:</t>
  </si>
  <si>
    <t>Last day to enroll based on GA at Screening:</t>
  </si>
  <si>
    <t>Last day to enroll</t>
  </si>
  <si>
    <t>Last day to enroll based on 35-day screening window:</t>
  </si>
  <si>
    <t>Seroconversion Visits</t>
  </si>
  <si>
    <t>*The participant should follow her original visit schedule until her 6-week PPO visit. Seroconverter labs should be added to the regularly scheduled visit that most closely alligns with the "Target Visit Day".  After the 6-week PPO visit, switch to a quarterly visit schedule for the remainder of follow-up.</t>
  </si>
  <si>
    <t>V102.0 - 1w PPO phone contact*</t>
  </si>
  <si>
    <t>as soon after the PO as possible</t>
  </si>
  <si>
    <r>
      <t xml:space="preserve">Deliver (MTN-042) Participant </t>
    </r>
    <r>
      <rPr>
        <b/>
        <u/>
        <sz val="14"/>
        <rFont val="Calibri"/>
        <family val="2"/>
        <scheme val="minor"/>
      </rPr>
      <t>Pre-Pregnancy Outcome</t>
    </r>
    <r>
      <rPr>
        <b/>
        <sz val="14"/>
        <rFont val="Calibri"/>
        <family val="2"/>
        <scheme val="minor"/>
      </rPr>
      <t xml:space="preserve"> Visits - Mothers</t>
    </r>
  </si>
  <si>
    <t>Mother Visits</t>
  </si>
  <si>
    <t>V202.0 - 1w PPO phone contact*</t>
  </si>
  <si>
    <t>Mother PTID:</t>
  </si>
  <si>
    <t>Infant PTID:</t>
  </si>
  <si>
    <r>
      <t xml:space="preserve">Visit </t>
    </r>
    <r>
      <rPr>
        <sz val="11"/>
        <rFont val="Calibri"/>
        <family val="2"/>
        <scheme val="minor"/>
      </rPr>
      <t>or Schedule of Labs</t>
    </r>
  </si>
  <si>
    <t>Seroconverter Quarterly Labs or Visit 1*</t>
  </si>
  <si>
    <t>Seroconverter Quarterly Labs or Visit 2</t>
  </si>
  <si>
    <t>Seroconverter Quarterly Labs or Visit 3</t>
  </si>
  <si>
    <t>Seroconverter Quarterly Labs or Visit 4</t>
  </si>
  <si>
    <t>Date of HIV confirmatory test:</t>
  </si>
  <si>
    <r>
      <t xml:space="preserve">Deliver (MTN-042) Participant </t>
    </r>
    <r>
      <rPr>
        <b/>
        <u/>
        <sz val="14"/>
        <rFont val="Calibri"/>
        <family val="2"/>
        <scheme val="minor"/>
      </rPr>
      <t>Post-Pregnancy Outcome</t>
    </r>
    <r>
      <rPr>
        <b/>
        <sz val="14"/>
        <rFont val="Calibri"/>
        <family val="2"/>
        <scheme val="minor"/>
      </rPr>
      <t xml:space="preserve"> Visits - Mothers and Infants</t>
    </r>
  </si>
  <si>
    <t>Last allowable date of product use (41 6/7 weeks):</t>
  </si>
  <si>
    <t>*may be omitted if PPO Visit has already occurred. Infant visit procedures should only occur if infant has already enrolled.</t>
  </si>
  <si>
    <t>Deliver (MTN-042)  Seroconverter Scheduling Tool - Mothers</t>
  </si>
  <si>
    <t>V4.0 - Week 2 2w visit</t>
  </si>
  <si>
    <t>V6.0 - Week 4 4w visit</t>
  </si>
  <si>
    <t>V8.0 - Week 6 bi-weekly visit</t>
  </si>
  <si>
    <t>8.0</t>
  </si>
  <si>
    <t>9.0</t>
  </si>
  <si>
    <t>V9.0 - Week 7 phone contact</t>
  </si>
  <si>
    <t>10.0</t>
  </si>
  <si>
    <t>V10.0 - Week 8 bi-weekly visit</t>
  </si>
  <si>
    <t>V11.0 - Week 9 phone contact</t>
  </si>
  <si>
    <t>11.0</t>
  </si>
  <si>
    <r>
      <t xml:space="preserve">Cohort 2 - participants who enroll between </t>
    </r>
    <r>
      <rPr>
        <b/>
        <sz val="12"/>
        <color theme="8" tint="-0.249977111117893"/>
        <rFont val="Calibri"/>
        <family val="2"/>
        <scheme val="minor"/>
      </rPr>
      <t>31 0/7 and 31 6/7</t>
    </r>
    <r>
      <rPr>
        <sz val="12"/>
        <rFont val="Calibri"/>
        <family val="2"/>
        <scheme val="minor"/>
      </rPr>
      <t xml:space="preserve"> weeks gestation</t>
    </r>
  </si>
  <si>
    <r>
      <t xml:space="preserve">Cohort 2 - participants who enroll between </t>
    </r>
    <r>
      <rPr>
        <b/>
        <sz val="12"/>
        <color theme="8" tint="-0.249977111117893"/>
        <rFont val="Calibri"/>
        <family val="2"/>
        <scheme val="minor"/>
      </rPr>
      <t>35 0/7 and 35 6/7</t>
    </r>
    <r>
      <rPr>
        <sz val="12"/>
        <rFont val="Calibri"/>
        <family val="2"/>
        <scheme val="minor"/>
      </rPr>
      <t xml:space="preserve"> weeks gestation</t>
    </r>
  </si>
  <si>
    <r>
      <t xml:space="preserve">Cohort 2 - participants who enroll between </t>
    </r>
    <r>
      <rPr>
        <b/>
        <sz val="12"/>
        <color theme="8" tint="-0.249977111117893"/>
        <rFont val="Calibri"/>
        <family val="2"/>
        <scheme val="minor"/>
      </rPr>
      <t>34 0/7 and 34 6/7</t>
    </r>
    <r>
      <rPr>
        <sz val="12"/>
        <rFont val="Calibri"/>
        <family val="2"/>
        <scheme val="minor"/>
      </rPr>
      <t xml:space="preserve"> weeks gestation</t>
    </r>
  </si>
  <si>
    <r>
      <t xml:space="preserve">Cohort 2 - participants who enroll between </t>
    </r>
    <r>
      <rPr>
        <b/>
        <sz val="12"/>
        <color theme="8" tint="-0.249977111117893"/>
        <rFont val="Calibri"/>
        <family val="2"/>
        <scheme val="minor"/>
      </rPr>
      <t>33 0/7 and 33 6/7</t>
    </r>
    <r>
      <rPr>
        <sz val="12"/>
        <rFont val="Calibri"/>
        <family val="2"/>
        <scheme val="minor"/>
      </rPr>
      <t xml:space="preserve"> weeks gestation</t>
    </r>
  </si>
  <si>
    <r>
      <t xml:space="preserve">Cohort 2 - participants who enroll between </t>
    </r>
    <r>
      <rPr>
        <b/>
        <sz val="12"/>
        <color theme="8" tint="-0.249977111117893"/>
        <rFont val="Calibri"/>
        <family val="2"/>
        <scheme val="minor"/>
      </rPr>
      <t>32 0/7 and 32 6/7</t>
    </r>
    <r>
      <rPr>
        <sz val="12"/>
        <rFont val="Calibri"/>
        <family val="2"/>
        <scheme val="minor"/>
      </rPr>
      <t xml:space="preserve"> weeks gestation</t>
    </r>
  </si>
  <si>
    <t>V12.0 - Week 10 bi-weekly visit</t>
  </si>
  <si>
    <t>12.0</t>
  </si>
  <si>
    <t>V13.0 - Week 11 phone contact</t>
  </si>
  <si>
    <t>13.0</t>
  </si>
  <si>
    <r>
      <t xml:space="preserve">Cohort 2 - participants who enroll between </t>
    </r>
    <r>
      <rPr>
        <b/>
        <sz val="12"/>
        <color theme="8" tint="-0.249977111117893"/>
        <rFont val="Calibri"/>
        <family val="2"/>
        <scheme val="minor"/>
      </rPr>
      <t>30 0/7 and 30 6/7</t>
    </r>
    <r>
      <rPr>
        <sz val="12"/>
        <rFont val="Calibri"/>
        <family val="2"/>
        <scheme val="minor"/>
      </rPr>
      <t xml:space="preserve"> weeks gestation</t>
    </r>
  </si>
  <si>
    <t>V7.0 - n/a for participants who enroll at 30 weeks gestation</t>
  </si>
  <si>
    <t>Deliver (MTN-042) Cohort 2 - Calculation of Last Possible Day to Enroll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</si>
</sst>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0.0"/>
    <numFmt numFmtId="166" formatCode="[$-F800]dddd\,\ mmmm\ dd\,\ yyyy"/>
    <numFmt numFmtId="167" formatCode="[$-409]dd\-mmm\-yy;@"/>
  </numFmts>
  <fonts count="33" x14ac:knownFonts="1">
    <font>
      <sz val="10"/>
      <name val="Arial"/>
    </font>
    <font>
      <sz val="11"/>
      <color theme="1"/>
      <name val="Calibri"/>
      <family val="2"/>
      <scheme val="minor"/>
    </font>
    <font>
      <b/>
      <sz val="16"/>
      <name val="Arial"/>
      <family val="2"/>
    </font>
    <font>
      <b/>
      <sz val="12"/>
      <name val="Arial"/>
      <family val="2"/>
    </font>
    <font>
      <b/>
      <sz val="14"/>
      <name val="Arial"/>
      <family val="2"/>
    </font>
    <font>
      <sz val="10"/>
      <name val="Arial"/>
      <family val="2"/>
    </font>
    <font>
      <i/>
      <sz val="10"/>
      <name val="Arial"/>
      <family val="2"/>
    </font>
    <font>
      <b/>
      <sz val="16"/>
      <color theme="8"/>
      <name val="Arial"/>
      <family val="2"/>
    </font>
    <font>
      <sz val="10"/>
      <color theme="8"/>
      <name val="Arial"/>
      <family val="2"/>
    </font>
    <font>
      <i/>
      <sz val="10"/>
      <color theme="8"/>
      <name val="Arial"/>
      <family val="2"/>
    </font>
    <font>
      <sz val="10"/>
      <name val="Calibri"/>
      <family val="2"/>
      <scheme val="minor"/>
    </font>
    <font>
      <sz val="11"/>
      <name val="Calibri"/>
      <family val="2"/>
      <scheme val="minor"/>
    </font>
    <font>
      <b/>
      <sz val="14"/>
      <name val="Calibri"/>
      <family val="2"/>
      <scheme val="minor"/>
    </font>
    <font>
      <sz val="10"/>
      <color theme="8"/>
      <name val="Calibri"/>
      <family val="2"/>
      <scheme val="minor"/>
    </font>
    <font>
      <b/>
      <sz val="16"/>
      <color theme="8"/>
      <name val="Calibri"/>
      <family val="2"/>
      <scheme val="minor"/>
    </font>
    <font>
      <sz val="12"/>
      <name val="Calibri"/>
      <family val="2"/>
      <scheme val="minor"/>
    </font>
    <font>
      <b/>
      <sz val="11"/>
      <color theme="8"/>
      <name val="Calibri"/>
      <family val="2"/>
      <scheme val="minor"/>
    </font>
    <font>
      <b/>
      <sz val="11"/>
      <name val="Calibri"/>
      <family val="2"/>
      <scheme val="minor"/>
    </font>
    <font>
      <sz val="11"/>
      <color theme="8"/>
      <name val="Calibri"/>
      <family val="2"/>
      <scheme val="minor"/>
    </font>
    <font>
      <b/>
      <sz val="12"/>
      <name val="Calibri"/>
      <family val="2"/>
      <scheme val="minor"/>
    </font>
    <font>
      <b/>
      <i/>
      <sz val="9"/>
      <name val="Calibri"/>
      <family val="2"/>
      <scheme val="minor"/>
    </font>
    <font>
      <b/>
      <u/>
      <sz val="12"/>
      <name val="Calibri"/>
      <family val="2"/>
      <scheme val="minor"/>
    </font>
    <font>
      <sz val="11"/>
      <name val="Arial"/>
      <family val="2"/>
    </font>
    <font>
      <sz val="11"/>
      <color theme="8"/>
      <name val="Arial"/>
      <family val="2"/>
    </font>
    <font>
      <sz val="8"/>
      <name val="Arial"/>
      <family val="2"/>
    </font>
    <font>
      <b/>
      <sz val="12"/>
      <color rgb="FFC00000"/>
      <name val="Calibri"/>
      <family val="2"/>
      <scheme val="minor"/>
    </font>
    <font>
      <sz val="11"/>
      <color theme="1" tint="0.499984740745262"/>
      <name val="Arial"/>
      <family val="2"/>
    </font>
    <font>
      <b/>
      <sz val="11"/>
      <color rgb="FFC00000"/>
      <name val="Arial"/>
      <family val="2"/>
    </font>
    <font>
      <sz val="8"/>
      <name val="Calibri"/>
      <family val="2"/>
      <scheme val="minor"/>
    </font>
    <font>
      <b/>
      <sz val="10"/>
      <name val="Calibri"/>
      <family val="2"/>
      <scheme val="minor"/>
    </font>
    <font>
      <b/>
      <u/>
      <sz val="14"/>
      <name val="Calibri"/>
      <family val="2"/>
      <scheme val="minor"/>
    </font>
    <font>
      <b/>
      <sz val="12"/>
      <color theme="8" tint="-0.249977111117893"/>
      <name val="Calibri"/>
      <family val="2"/>
      <scheme val="minor"/>
    </font>
    <font>
      <b/>
      <sz val="14"/>
      <color rgb="FFC00000"/>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50">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double">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style="thin">
        <color auto="1"/>
      </right>
      <top/>
      <bottom style="double">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style="medium">
        <color auto="1"/>
      </right>
      <top style="thin">
        <color auto="1"/>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s>
  <cellStyleXfs count="3">
    <xf numFmtId="0" fontId="0" fillId="0" borderId="0"/>
    <xf numFmtId="0" fontId="1" fillId="0" borderId="0"/>
    <xf numFmtId="0" fontId="5" fillId="0" borderId="0"/>
  </cellStyleXfs>
  <cellXfs count="154">
    <xf numFmtId="0" fontId="0" fillId="0" borderId="0" xfId="0"/>
    <xf numFmtId="0" fontId="2" fillId="0" borderId="0" xfId="0" applyFont="1" applyAlignment="1"/>
    <xf numFmtId="0" fontId="3" fillId="0" borderId="0" xfId="0" applyFont="1" applyAlignment="1" applyProtection="1"/>
    <xf numFmtId="0" fontId="6" fillId="0" borderId="0" xfId="0" applyFont="1" applyAlignment="1" applyProtection="1">
      <alignment vertical="center"/>
    </xf>
    <xf numFmtId="0" fontId="6" fillId="0" borderId="0" xfId="0" applyFont="1" applyAlignment="1" applyProtection="1">
      <alignment vertical="top"/>
    </xf>
    <xf numFmtId="0" fontId="5" fillId="0" borderId="0" xfId="0" applyFont="1" applyAlignment="1" applyProtection="1">
      <alignment vertical="center"/>
    </xf>
    <xf numFmtId="0" fontId="8" fillId="0" borderId="0" xfId="0" applyFont="1" applyProtection="1"/>
    <xf numFmtId="0" fontId="7" fillId="0" borderId="0" xfId="0" applyFont="1" applyAlignment="1" applyProtection="1"/>
    <xf numFmtId="0" fontId="9" fillId="0" borderId="0" xfId="0" applyFont="1" applyAlignment="1" applyProtection="1">
      <alignment vertical="center"/>
    </xf>
    <xf numFmtId="0" fontId="5" fillId="0" borderId="0" xfId="0" applyFont="1" applyProtection="1"/>
    <xf numFmtId="0" fontId="12" fillId="0" borderId="0" xfId="2" applyFont="1"/>
    <xf numFmtId="0" fontId="13" fillId="0" borderId="0" xfId="2" applyFont="1"/>
    <xf numFmtId="0" fontId="14" fillId="0" borderId="0" xfId="2" applyFont="1"/>
    <xf numFmtId="0" fontId="10" fillId="0" borderId="0" xfId="2" applyFont="1"/>
    <xf numFmtId="0" fontId="15" fillId="0" borderId="0" xfId="2" applyFont="1"/>
    <xf numFmtId="0" fontId="13" fillId="0" borderId="0" xfId="2" applyFont="1" applyAlignment="1">
      <alignment vertical="center"/>
    </xf>
    <xf numFmtId="0" fontId="17" fillId="0" borderId="0" xfId="2" applyFont="1" applyAlignment="1">
      <alignment horizontal="center"/>
    </xf>
    <xf numFmtId="164" fontId="10" fillId="0" borderId="0" xfId="2" applyNumberFormat="1" applyFont="1" applyAlignment="1">
      <alignment wrapText="1"/>
    </xf>
    <xf numFmtId="0" fontId="10" fillId="0" borderId="0" xfId="2" applyFont="1" applyAlignment="1">
      <alignment wrapText="1"/>
    </xf>
    <xf numFmtId="0" fontId="17" fillId="0" borderId="1" xfId="2" applyFont="1" applyBorder="1" applyAlignment="1">
      <alignment horizontal="center" wrapText="1"/>
    </xf>
    <xf numFmtId="167" fontId="12" fillId="3" borderId="4" xfId="2" applyNumberFormat="1" applyFont="1" applyFill="1" applyBorder="1" applyAlignment="1" applyProtection="1">
      <alignment horizontal="center" vertical="center"/>
      <protection locked="0"/>
    </xf>
    <xf numFmtId="0" fontId="19" fillId="0" borderId="0" xfId="2" applyFont="1" applyAlignment="1">
      <alignment horizontal="right" vertical="center"/>
    </xf>
    <xf numFmtId="0" fontId="19" fillId="0" borderId="0" xfId="2" applyFont="1" applyAlignment="1">
      <alignment vertical="center"/>
    </xf>
    <xf numFmtId="0" fontId="12" fillId="3" borderId="4" xfId="2" applyFont="1" applyFill="1" applyBorder="1" applyAlignment="1" applyProtection="1">
      <alignment horizontal="center" vertical="center"/>
      <protection locked="0"/>
    </xf>
    <xf numFmtId="49" fontId="11" fillId="0" borderId="18" xfId="2" applyNumberFormat="1" applyFont="1" applyBorder="1" applyAlignment="1">
      <alignment horizontal="center" vertical="center" wrapText="1"/>
    </xf>
    <xf numFmtId="15" fontId="18" fillId="0" borderId="21" xfId="2" applyNumberFormat="1" applyFont="1" applyBorder="1" applyAlignment="1" applyProtection="1">
      <alignment horizontal="center" vertical="center" wrapText="1"/>
      <protection locked="0"/>
    </xf>
    <xf numFmtId="0" fontId="17" fillId="0" borderId="23" xfId="2" applyFont="1" applyBorder="1" applyAlignment="1">
      <alignment horizontal="center" wrapText="1"/>
    </xf>
    <xf numFmtId="0" fontId="17" fillId="0" borderId="24" xfId="2" applyFont="1" applyBorder="1" applyAlignment="1">
      <alignment horizontal="center" wrapText="1"/>
    </xf>
    <xf numFmtId="0" fontId="17" fillId="0" borderId="22" xfId="2" applyFont="1" applyBorder="1" applyAlignment="1">
      <alignment horizontal="center" wrapText="1"/>
    </xf>
    <xf numFmtId="164" fontId="16" fillId="0" borderId="13" xfId="2" applyNumberFormat="1" applyFont="1" applyBorder="1" applyAlignment="1" applyProtection="1">
      <alignment horizontal="center" vertical="center" wrapText="1"/>
      <protection locked="0"/>
    </xf>
    <xf numFmtId="15" fontId="20" fillId="4" borderId="0" xfId="2" applyNumberFormat="1" applyFont="1" applyFill="1" applyBorder="1" applyAlignment="1">
      <alignment vertical="center"/>
    </xf>
    <xf numFmtId="0" fontId="10" fillId="4" borderId="0" xfId="2" applyFont="1" applyFill="1" applyBorder="1" applyAlignment="1">
      <alignment vertical="center"/>
    </xf>
    <xf numFmtId="0" fontId="10" fillId="4" borderId="0" xfId="2" applyFont="1" applyFill="1" applyBorder="1"/>
    <xf numFmtId="0" fontId="19" fillId="4" borderId="25" xfId="2" applyFont="1" applyFill="1" applyBorder="1"/>
    <xf numFmtId="0" fontId="10" fillId="4" borderId="26" xfId="2" applyFont="1" applyFill="1" applyBorder="1"/>
    <xf numFmtId="0" fontId="10" fillId="4" borderId="27" xfId="2" applyFont="1" applyFill="1" applyBorder="1"/>
    <xf numFmtId="0" fontId="10" fillId="4" borderId="8" xfId="2" applyFont="1" applyFill="1" applyBorder="1" applyAlignment="1">
      <alignment vertical="center"/>
    </xf>
    <xf numFmtId="15" fontId="16" fillId="0" borderId="13" xfId="2" applyNumberFormat="1" applyFont="1" applyBorder="1" applyAlignment="1" applyProtection="1">
      <alignment horizontal="center" vertical="center"/>
      <protection locked="0"/>
    </xf>
    <xf numFmtId="0" fontId="13" fillId="0" borderId="13" xfId="2" applyFont="1" applyBorder="1" applyAlignment="1" applyProtection="1">
      <alignment horizontal="center"/>
      <protection locked="0"/>
    </xf>
    <xf numFmtId="0" fontId="13" fillId="0" borderId="16" xfId="2" applyFont="1" applyBorder="1" applyAlignment="1" applyProtection="1">
      <alignment horizontal="center"/>
      <protection locked="0"/>
    </xf>
    <xf numFmtId="0" fontId="13" fillId="0" borderId="21" xfId="2" applyFont="1" applyBorder="1" applyAlignment="1" applyProtection="1">
      <alignment horizontal="center"/>
      <protection locked="0"/>
    </xf>
    <xf numFmtId="0" fontId="13" fillId="0" borderId="30" xfId="2" applyFont="1" applyBorder="1" applyAlignment="1" applyProtection="1">
      <alignment horizontal="center"/>
      <protection locked="0"/>
    </xf>
    <xf numFmtId="0" fontId="17" fillId="0" borderId="32" xfId="2" applyFont="1" applyBorder="1" applyAlignment="1">
      <alignment horizontal="center" wrapText="1"/>
    </xf>
    <xf numFmtId="0" fontId="17" fillId="0" borderId="33" xfId="2" applyFont="1" applyBorder="1" applyAlignment="1">
      <alignment horizontal="center" wrapText="1"/>
    </xf>
    <xf numFmtId="0" fontId="17" fillId="0" borderId="34" xfId="2" applyFont="1" applyBorder="1" applyAlignment="1">
      <alignment horizontal="center" wrapText="1"/>
    </xf>
    <xf numFmtId="0" fontId="17" fillId="0" borderId="35" xfId="2" applyFont="1" applyBorder="1" applyAlignment="1">
      <alignment horizontal="center" wrapText="1"/>
    </xf>
    <xf numFmtId="0" fontId="10" fillId="4" borderId="19" xfId="2" applyFont="1" applyFill="1" applyBorder="1" applyAlignment="1">
      <alignment vertical="center"/>
    </xf>
    <xf numFmtId="0" fontId="10" fillId="4" borderId="19" xfId="2" applyFont="1" applyFill="1" applyBorder="1"/>
    <xf numFmtId="0" fontId="19" fillId="4" borderId="26" xfId="2" applyFont="1" applyFill="1" applyBorder="1"/>
    <xf numFmtId="0" fontId="17" fillId="0" borderId="17" xfId="2" applyFont="1" applyBorder="1" applyAlignment="1">
      <alignment horizontal="center" wrapText="1"/>
    </xf>
    <xf numFmtId="0" fontId="19" fillId="4" borderId="0" xfId="2" applyFont="1" applyFill="1" applyBorder="1" applyAlignment="1">
      <alignment wrapText="1"/>
    </xf>
    <xf numFmtId="1" fontId="12" fillId="3" borderId="4" xfId="2" applyNumberFormat="1" applyFont="1" applyFill="1" applyBorder="1" applyAlignment="1" applyProtection="1">
      <alignment horizontal="center" vertical="center"/>
      <protection locked="0"/>
    </xf>
    <xf numFmtId="1" fontId="10" fillId="4" borderId="0" xfId="2" applyNumberFormat="1" applyFont="1" applyFill="1" applyBorder="1"/>
    <xf numFmtId="12" fontId="11" fillId="0" borderId="2" xfId="0" applyNumberFormat="1" applyFont="1" applyFill="1" applyBorder="1" applyAlignment="1">
      <alignment horizontal="center" vertical="center" wrapText="1"/>
    </xf>
    <xf numFmtId="0" fontId="10" fillId="4" borderId="0" xfId="2" applyFont="1" applyFill="1" applyBorder="1" applyAlignment="1">
      <alignment horizontal="center" vertical="top" wrapText="1"/>
    </xf>
    <xf numFmtId="0" fontId="13" fillId="0" borderId="20" xfId="2" applyFont="1" applyBorder="1" applyAlignment="1" applyProtection="1">
      <alignment horizontal="center"/>
      <protection locked="0"/>
    </xf>
    <xf numFmtId="0" fontId="13" fillId="0" borderId="12" xfId="2" applyFont="1" applyBorder="1" applyAlignment="1" applyProtection="1">
      <alignment horizontal="center"/>
      <protection locked="0"/>
    </xf>
    <xf numFmtId="0" fontId="5" fillId="0" borderId="0" xfId="0" applyFont="1"/>
    <xf numFmtId="0" fontId="23" fillId="0" borderId="0" xfId="0" applyFont="1" applyProtection="1"/>
    <xf numFmtId="0" fontId="25" fillId="4" borderId="0" xfId="2" applyFont="1" applyFill="1" applyBorder="1" applyAlignment="1">
      <alignment horizontal="left" vertical="center"/>
    </xf>
    <xf numFmtId="0" fontId="19" fillId="4" borderId="8" xfId="2" applyFont="1" applyFill="1" applyBorder="1" applyAlignment="1">
      <alignment wrapText="1"/>
    </xf>
    <xf numFmtId="0" fontId="10" fillId="4" borderId="0" xfId="2" applyFont="1" applyFill="1" applyBorder="1" applyAlignment="1">
      <alignment horizontal="center" vertical="center" wrapText="1"/>
    </xf>
    <xf numFmtId="167" fontId="4" fillId="3" borderId="4" xfId="0" applyNumberFormat="1" applyFont="1" applyFill="1" applyBorder="1" applyAlignment="1" applyProtection="1">
      <alignment horizontal="center" vertical="center"/>
      <protection locked="0"/>
    </xf>
    <xf numFmtId="1" fontId="4" fillId="3" borderId="4" xfId="2" applyNumberFormat="1" applyFont="1" applyFill="1" applyBorder="1" applyAlignment="1" applyProtection="1">
      <alignment horizontal="center" vertical="center"/>
      <protection locked="0"/>
    </xf>
    <xf numFmtId="0" fontId="5" fillId="0" borderId="0" xfId="2" applyFont="1" applyFill="1" applyBorder="1" applyAlignment="1">
      <alignment horizontal="center" vertical="top" wrapText="1"/>
    </xf>
    <xf numFmtId="167" fontId="26" fillId="2" borderId="4" xfId="0" applyNumberFormat="1" applyFont="1" applyFill="1" applyBorder="1" applyAlignment="1" applyProtection="1">
      <alignment horizontal="center" vertical="center"/>
    </xf>
    <xf numFmtId="166" fontId="5" fillId="0" borderId="0" xfId="0" applyNumberFormat="1" applyFont="1"/>
    <xf numFmtId="0" fontId="21" fillId="4" borderId="25" xfId="2" applyFont="1" applyFill="1" applyBorder="1"/>
    <xf numFmtId="0" fontId="19" fillId="4" borderId="28" xfId="2" applyFont="1" applyFill="1" applyBorder="1" applyAlignment="1">
      <alignment horizontal="right" vertical="center"/>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12" fontId="11" fillId="0" borderId="14" xfId="0" applyNumberFormat="1" applyFont="1" applyFill="1" applyBorder="1" applyAlignment="1">
      <alignment vertical="center" wrapText="1"/>
    </xf>
    <xf numFmtId="0" fontId="11" fillId="0" borderId="11" xfId="0" applyFont="1" applyFill="1" applyBorder="1" applyAlignment="1">
      <alignment vertical="center" wrapText="1"/>
    </xf>
    <xf numFmtId="167" fontId="11" fillId="2" borderId="14" xfId="2" applyNumberFormat="1" applyFont="1" applyFill="1" applyBorder="1" applyAlignment="1">
      <alignment horizontal="center" vertical="center" wrapText="1"/>
    </xf>
    <xf numFmtId="167" fontId="17" fillId="2" borderId="2" xfId="2" applyNumberFormat="1" applyFont="1" applyFill="1" applyBorder="1" applyAlignment="1">
      <alignment horizontal="center" vertical="center" wrapText="1"/>
    </xf>
    <xf numFmtId="167" fontId="11" fillId="2" borderId="13" xfId="2" applyNumberFormat="1" applyFont="1" applyFill="1" applyBorder="1" applyAlignment="1">
      <alignment horizontal="center" vertical="center" wrapText="1"/>
    </xf>
    <xf numFmtId="167" fontId="11" fillId="2" borderId="14" xfId="2" applyNumberFormat="1" applyFont="1" applyFill="1" applyBorder="1" applyAlignment="1">
      <alignment horizontal="center" vertical="center"/>
    </xf>
    <xf numFmtId="167" fontId="17" fillId="2" borderId="2" xfId="2" applyNumberFormat="1" applyFont="1" applyFill="1" applyBorder="1" applyAlignment="1">
      <alignment horizontal="center" vertical="center"/>
    </xf>
    <xf numFmtId="167" fontId="11" fillId="2" borderId="13" xfId="2" applyNumberFormat="1" applyFont="1" applyFill="1" applyBorder="1" applyAlignment="1">
      <alignment horizontal="center" vertical="center"/>
    </xf>
    <xf numFmtId="167" fontId="11" fillId="2" borderId="15" xfId="2" applyNumberFormat="1" applyFont="1" applyFill="1" applyBorder="1" applyAlignment="1">
      <alignment horizontal="center" vertical="center"/>
    </xf>
    <xf numFmtId="167" fontId="17" fillId="2" borderId="29" xfId="2" applyNumberFormat="1" applyFont="1" applyFill="1" applyBorder="1" applyAlignment="1">
      <alignment horizontal="center" vertical="center"/>
    </xf>
    <xf numFmtId="167" fontId="11" fillId="2" borderId="16" xfId="2" applyNumberFormat="1" applyFont="1" applyFill="1" applyBorder="1" applyAlignment="1">
      <alignment horizontal="center" vertical="center"/>
    </xf>
    <xf numFmtId="167" fontId="11" fillId="2" borderId="11" xfId="2" applyNumberFormat="1" applyFont="1" applyFill="1" applyBorder="1" applyAlignment="1">
      <alignment horizontal="center" vertical="center"/>
    </xf>
    <xf numFmtId="167" fontId="17" fillId="2" borderId="3" xfId="2" applyNumberFormat="1" applyFont="1" applyFill="1" applyBorder="1" applyAlignment="1">
      <alignment horizontal="center" vertical="center"/>
    </xf>
    <xf numFmtId="167" fontId="11" fillId="2" borderId="12" xfId="2" applyNumberFormat="1" applyFont="1" applyFill="1" applyBorder="1" applyAlignment="1">
      <alignment horizontal="center" vertical="center"/>
    </xf>
    <xf numFmtId="0" fontId="27" fillId="0" borderId="0" xfId="0" applyFont="1" applyAlignment="1">
      <alignment wrapText="1"/>
    </xf>
    <xf numFmtId="167" fontId="28" fillId="2" borderId="2" xfId="2" applyNumberFormat="1" applyFont="1" applyFill="1" applyBorder="1" applyAlignment="1">
      <alignment horizontal="center" vertical="center" wrapText="1"/>
    </xf>
    <xf numFmtId="0" fontId="29" fillId="4" borderId="0" xfId="2" applyFont="1" applyFill="1" applyBorder="1" applyAlignment="1">
      <alignment wrapText="1"/>
    </xf>
    <xf numFmtId="15" fontId="20" fillId="4" borderId="26" xfId="2" applyNumberFormat="1" applyFont="1" applyFill="1" applyBorder="1" applyAlignment="1">
      <alignment vertical="center"/>
    </xf>
    <xf numFmtId="0" fontId="10" fillId="4" borderId="26" xfId="2" applyFont="1" applyFill="1" applyBorder="1" applyAlignment="1">
      <alignment vertical="center"/>
    </xf>
    <xf numFmtId="0" fontId="10" fillId="4" borderId="27" xfId="2" applyFont="1" applyFill="1" applyBorder="1" applyAlignment="1">
      <alignment vertical="center"/>
    </xf>
    <xf numFmtId="0" fontId="19" fillId="4" borderId="43" xfId="2" applyFont="1" applyFill="1" applyBorder="1" applyAlignment="1">
      <alignment horizontal="left" vertical="center" wrapText="1"/>
    </xf>
    <xf numFmtId="0" fontId="19" fillId="4" borderId="44" xfId="2" applyFont="1" applyFill="1" applyBorder="1" applyAlignment="1">
      <alignment horizontal="right" vertical="center" wrapText="1"/>
    </xf>
    <xf numFmtId="0" fontId="10" fillId="4" borderId="44" xfId="2" applyFont="1" applyFill="1" applyBorder="1" applyAlignment="1">
      <alignment vertical="center"/>
    </xf>
    <xf numFmtId="0" fontId="10" fillId="4" borderId="44" xfId="2" applyFont="1" applyFill="1" applyBorder="1"/>
    <xf numFmtId="0" fontId="10" fillId="4" borderId="45" xfId="2" applyFont="1" applyFill="1" applyBorder="1" applyAlignment="1">
      <alignment vertical="center"/>
    </xf>
    <xf numFmtId="0" fontId="10" fillId="0" borderId="21" xfId="2" applyFont="1" applyBorder="1" applyAlignment="1" applyProtection="1">
      <alignment horizontal="center"/>
      <protection locked="0"/>
    </xf>
    <xf numFmtId="15" fontId="17" fillId="0" borderId="13" xfId="2" applyNumberFormat="1" applyFont="1" applyBorder="1" applyAlignment="1" applyProtection="1">
      <alignment horizontal="center" vertical="center"/>
      <protection locked="0"/>
    </xf>
    <xf numFmtId="0" fontId="10" fillId="0" borderId="13" xfId="2" applyFont="1" applyBorder="1" applyAlignment="1" applyProtection="1">
      <alignment horizontal="center"/>
      <protection locked="0"/>
    </xf>
    <xf numFmtId="0" fontId="10" fillId="0" borderId="30" xfId="2" applyFont="1" applyBorder="1" applyAlignment="1" applyProtection="1">
      <alignment horizontal="center"/>
      <protection locked="0"/>
    </xf>
    <xf numFmtId="0" fontId="10" fillId="0" borderId="16" xfId="2" applyFont="1" applyBorder="1" applyAlignment="1" applyProtection="1">
      <alignment horizontal="center"/>
      <protection locked="0"/>
    </xf>
    <xf numFmtId="0" fontId="19" fillId="4" borderId="28" xfId="2" applyFont="1" applyFill="1" applyBorder="1" applyAlignment="1">
      <alignment horizontal="right" vertical="center" wrapText="1"/>
    </xf>
    <xf numFmtId="167" fontId="12" fillId="2" borderId="4" xfId="2" applyNumberFormat="1" applyFont="1" applyFill="1" applyBorder="1" applyAlignment="1" applyProtection="1">
      <alignment horizontal="center" vertical="center"/>
    </xf>
    <xf numFmtId="0" fontId="4" fillId="0" borderId="0" xfId="0" applyFont="1" applyAlignment="1" applyProtection="1"/>
    <xf numFmtId="0" fontId="19" fillId="4" borderId="28" xfId="2" applyFont="1" applyFill="1" applyBorder="1" applyAlignment="1">
      <alignment horizontal="right" vertical="center" wrapText="1"/>
    </xf>
    <xf numFmtId="0" fontId="19" fillId="4" borderId="0" xfId="2" applyFont="1" applyFill="1" applyBorder="1" applyAlignment="1">
      <alignment horizontal="right" vertical="center" wrapText="1"/>
    </xf>
    <xf numFmtId="0" fontId="19" fillId="4" borderId="28" xfId="2" applyFont="1" applyFill="1" applyBorder="1" applyAlignment="1">
      <alignment horizontal="right" vertical="center" wrapText="1"/>
    </xf>
    <xf numFmtId="0" fontId="19" fillId="4" borderId="0" xfId="2" applyFont="1" applyFill="1" applyBorder="1" applyAlignment="1">
      <alignment horizontal="right" vertical="center" wrapText="1"/>
    </xf>
    <xf numFmtId="12" fontId="11" fillId="0" borderId="46" xfId="0" applyNumberFormat="1" applyFont="1" applyFill="1" applyBorder="1" applyAlignment="1">
      <alignment vertical="center" wrapText="1"/>
    </xf>
    <xf numFmtId="49" fontId="11" fillId="0" borderId="44" xfId="2" applyNumberFormat="1" applyFont="1" applyBorder="1" applyAlignment="1">
      <alignment horizontal="center" vertical="center" wrapText="1"/>
    </xf>
    <xf numFmtId="12" fontId="11" fillId="0" borderId="47" xfId="0" applyNumberFormat="1" applyFont="1" applyFill="1" applyBorder="1" applyAlignment="1">
      <alignment horizontal="center" vertical="center" wrapText="1"/>
    </xf>
    <xf numFmtId="167" fontId="11" fillId="2" borderId="46" xfId="2" applyNumberFormat="1" applyFont="1" applyFill="1" applyBorder="1" applyAlignment="1">
      <alignment horizontal="center" vertical="center" wrapText="1"/>
    </xf>
    <xf numFmtId="167" fontId="17" fillId="2" borderId="47" xfId="2" applyNumberFormat="1" applyFont="1" applyFill="1" applyBorder="1" applyAlignment="1">
      <alignment horizontal="center" vertical="center" wrapText="1"/>
    </xf>
    <xf numFmtId="167" fontId="11" fillId="2" borderId="48" xfId="2" applyNumberFormat="1" applyFont="1" applyFill="1" applyBorder="1" applyAlignment="1">
      <alignment horizontal="center" vertical="center" wrapText="1"/>
    </xf>
    <xf numFmtId="15" fontId="18" fillId="0" borderId="49" xfId="2" applyNumberFormat="1" applyFont="1" applyBorder="1" applyAlignment="1" applyProtection="1">
      <alignment horizontal="center" vertical="center" wrapText="1"/>
      <protection locked="0"/>
    </xf>
    <xf numFmtId="164" fontId="16" fillId="0" borderId="48" xfId="2" applyNumberFormat="1" applyFont="1" applyBorder="1" applyAlignment="1" applyProtection="1">
      <alignment horizontal="center" vertical="center" wrapText="1"/>
      <protection locked="0"/>
    </xf>
    <xf numFmtId="12" fontId="11" fillId="4" borderId="14" xfId="0" applyNumberFormat="1" applyFont="1" applyFill="1" applyBorder="1" applyAlignment="1">
      <alignment vertical="center"/>
    </xf>
    <xf numFmtId="49" fontId="11" fillId="4" borderId="18" xfId="2" applyNumberFormat="1" applyFont="1" applyFill="1" applyBorder="1" applyAlignment="1">
      <alignment horizontal="center" vertical="center" wrapText="1"/>
    </xf>
    <xf numFmtId="12" fontId="11" fillId="4" borderId="2" xfId="0" applyNumberFormat="1" applyFont="1" applyFill="1" applyBorder="1" applyAlignment="1">
      <alignment horizontal="center" vertical="center" wrapText="1"/>
    </xf>
    <xf numFmtId="167" fontId="11" fillId="4" borderId="14" xfId="2" applyNumberFormat="1" applyFont="1" applyFill="1" applyBorder="1" applyAlignment="1">
      <alignment horizontal="center" vertical="center" wrapText="1"/>
    </xf>
    <xf numFmtId="167" fontId="17" fillId="4" borderId="2" xfId="2" applyNumberFormat="1" applyFont="1" applyFill="1" applyBorder="1" applyAlignment="1">
      <alignment horizontal="center" vertical="center" wrapText="1"/>
    </xf>
    <xf numFmtId="167" fontId="11" fillId="4" borderId="13" xfId="2" applyNumberFormat="1" applyFont="1" applyFill="1" applyBorder="1" applyAlignment="1">
      <alignment horizontal="center" vertical="center" wrapText="1"/>
    </xf>
    <xf numFmtId="15" fontId="18" fillId="4" borderId="21" xfId="2" applyNumberFormat="1" applyFont="1" applyFill="1" applyBorder="1" applyAlignment="1" applyProtection="1">
      <alignment horizontal="center" vertical="center" wrapText="1"/>
      <protection locked="0"/>
    </xf>
    <xf numFmtId="164" fontId="16" fillId="4" borderId="13" xfId="2" applyNumberFormat="1" applyFont="1" applyFill="1" applyBorder="1" applyAlignment="1" applyProtection="1">
      <alignment horizontal="center" vertical="center" wrapText="1"/>
      <protection locked="0"/>
    </xf>
    <xf numFmtId="1" fontId="5" fillId="0" borderId="0" xfId="0" applyNumberFormat="1" applyFont="1"/>
    <xf numFmtId="164" fontId="12" fillId="3" borderId="5" xfId="2" applyNumberFormat="1" applyFont="1" applyFill="1" applyBorder="1" applyAlignment="1" applyProtection="1">
      <alignment horizontal="center" vertical="center"/>
      <protection locked="0"/>
    </xf>
    <xf numFmtId="164" fontId="10" fillId="3" borderId="7" xfId="2" applyNumberFormat="1" applyFont="1" applyFill="1" applyBorder="1" applyAlignment="1" applyProtection="1">
      <alignment horizontal="center" vertical="center"/>
      <protection locked="0"/>
    </xf>
    <xf numFmtId="164" fontId="10" fillId="3" borderId="6" xfId="2" applyNumberFormat="1" applyFont="1" applyFill="1" applyBorder="1" applyAlignment="1" applyProtection="1">
      <alignment horizontal="center" vertical="center"/>
      <protection locked="0"/>
    </xf>
    <xf numFmtId="0" fontId="19" fillId="4" borderId="25" xfId="2" applyFont="1" applyFill="1" applyBorder="1" applyAlignment="1">
      <alignment horizontal="right" vertical="center" wrapText="1"/>
    </xf>
    <xf numFmtId="0" fontId="19" fillId="4" borderId="26" xfId="2" applyFont="1" applyFill="1" applyBorder="1" applyAlignment="1">
      <alignment horizontal="right" vertical="center" wrapText="1"/>
    </xf>
    <xf numFmtId="0" fontId="19" fillId="4" borderId="28" xfId="2" applyFont="1" applyFill="1" applyBorder="1" applyAlignment="1">
      <alignment horizontal="right" vertical="center" wrapText="1"/>
    </xf>
    <xf numFmtId="0" fontId="19" fillId="4" borderId="0" xfId="2" applyFont="1" applyFill="1" applyBorder="1" applyAlignment="1">
      <alignment horizontal="right" vertical="center" wrapText="1"/>
    </xf>
    <xf numFmtId="0" fontId="22" fillId="0" borderId="0" xfId="0" applyFont="1" applyAlignment="1" applyProtection="1">
      <alignment horizontal="left" wrapText="1"/>
    </xf>
    <xf numFmtId="0" fontId="3" fillId="0" borderId="0" xfId="0" applyFont="1" applyAlignment="1" applyProtection="1">
      <alignment horizontal="left" wrapText="1"/>
    </xf>
    <xf numFmtId="0" fontId="32" fillId="0" borderId="0" xfId="0" applyFont="1" applyAlignment="1" applyProtection="1">
      <alignment horizontal="center" vertical="center" wrapText="1"/>
    </xf>
    <xf numFmtId="167" fontId="4" fillId="5" borderId="5" xfId="0" applyNumberFormat="1" applyFont="1" applyFill="1" applyBorder="1" applyAlignment="1" applyProtection="1">
      <alignment horizontal="center" vertical="center"/>
    </xf>
    <xf numFmtId="167" fontId="4" fillId="5" borderId="6" xfId="0" applyNumberFormat="1" applyFont="1" applyFill="1" applyBorder="1" applyAlignment="1" applyProtection="1">
      <alignment horizontal="center" vertical="center"/>
    </xf>
    <xf numFmtId="167" fontId="26" fillId="2" borderId="5" xfId="0" applyNumberFormat="1" applyFont="1" applyFill="1" applyBorder="1" applyAlignment="1" applyProtection="1">
      <alignment horizontal="center" vertical="center"/>
    </xf>
    <xf numFmtId="167" fontId="26" fillId="2" borderId="6" xfId="0" applyNumberFormat="1" applyFont="1" applyFill="1" applyBorder="1" applyAlignment="1" applyProtection="1">
      <alignment horizontal="center" vertical="center"/>
    </xf>
    <xf numFmtId="167" fontId="4" fillId="5" borderId="5" xfId="0" applyNumberFormat="1" applyFont="1" applyFill="1" applyBorder="1" applyAlignment="1" applyProtection="1">
      <alignment horizontal="center" vertical="center" wrapText="1"/>
    </xf>
    <xf numFmtId="167" fontId="4" fillId="5" borderId="6" xfId="0" applyNumberFormat="1" applyFont="1" applyFill="1" applyBorder="1" applyAlignment="1" applyProtection="1">
      <alignment horizontal="center" vertical="center" wrapText="1"/>
    </xf>
    <xf numFmtId="165" fontId="11" fillId="0" borderId="9" xfId="2" applyNumberFormat="1" applyFont="1" applyBorder="1" applyAlignment="1">
      <alignment horizontal="center" vertical="center" wrapText="1"/>
    </xf>
    <xf numFmtId="165" fontId="11" fillId="0" borderId="37" xfId="2" applyNumberFormat="1" applyFont="1" applyBorder="1" applyAlignment="1">
      <alignment horizontal="center" vertical="center" wrapText="1"/>
    </xf>
    <xf numFmtId="165" fontId="11" fillId="0" borderId="31" xfId="2" applyNumberFormat="1" applyFont="1" applyBorder="1" applyAlignment="1">
      <alignment horizontal="center" vertical="center" wrapText="1"/>
    </xf>
    <xf numFmtId="165" fontId="11" fillId="0" borderId="36" xfId="2" applyNumberFormat="1" applyFont="1" applyBorder="1" applyAlignment="1">
      <alignment horizontal="center" vertical="center" wrapText="1"/>
    </xf>
    <xf numFmtId="0" fontId="17" fillId="0" borderId="10" xfId="2" applyFont="1" applyBorder="1" applyAlignment="1">
      <alignment horizontal="center" wrapText="1"/>
    </xf>
    <xf numFmtId="0" fontId="17" fillId="0" borderId="40" xfId="2" applyFont="1" applyBorder="1" applyAlignment="1">
      <alignment horizontal="center" wrapText="1"/>
    </xf>
    <xf numFmtId="165" fontId="11" fillId="0" borderId="38" xfId="2" applyNumberFormat="1" applyFont="1" applyBorder="1" applyAlignment="1">
      <alignment horizontal="center" vertical="center" wrapText="1"/>
    </xf>
    <xf numFmtId="165" fontId="11" fillId="0" borderId="39" xfId="2" applyNumberFormat="1" applyFont="1" applyBorder="1" applyAlignment="1">
      <alignment horizontal="center" vertical="center" wrapText="1"/>
    </xf>
    <xf numFmtId="0" fontId="17" fillId="0" borderId="41" xfId="2" applyFont="1" applyBorder="1" applyAlignment="1">
      <alignment horizontal="center" wrapText="1"/>
    </xf>
    <xf numFmtId="0" fontId="17" fillId="0" borderId="42" xfId="2" applyFont="1" applyBorder="1" applyAlignment="1">
      <alignment horizontal="center" wrapText="1"/>
    </xf>
    <xf numFmtId="0" fontId="12" fillId="0" borderId="0" xfId="2" applyFont="1" applyAlignment="1">
      <alignment horizontal="left"/>
    </xf>
    <xf numFmtId="0" fontId="10" fillId="0" borderId="0" xfId="2" applyFont="1" applyAlignment="1">
      <alignment horizontal="left" vertical="top" wrapText="1"/>
    </xf>
    <xf numFmtId="164" fontId="12" fillId="3" borderId="6" xfId="2" applyNumberFormat="1" applyFont="1" applyFill="1" applyBorder="1" applyAlignment="1" applyProtection="1">
      <alignment horizontal="center" vertical="center"/>
      <protection locked="0"/>
    </xf>
  </cellXfs>
  <cellStyles count="3">
    <cellStyle name="Normal" xfId="0" builtinId="0"/>
    <cellStyle name="Normal 2" xfId="1" xr:uid="{00000000-0005-0000-0000-000001000000}"/>
    <cellStyle name="Normal 3" xfId="2" xr:uid="{00000000-0005-0000-0000-000002000000}"/>
  </cellStyles>
  <dxfs count="15">
    <dxf>
      <font>
        <strike/>
        <color rgb="FF9C0006"/>
      </font>
      <fill>
        <patternFill>
          <bgColor rgb="FFFFC7CE"/>
        </patternFill>
      </fill>
    </dxf>
    <dxf>
      <font>
        <strike/>
        <color rgb="FFC00000"/>
      </font>
      <fill>
        <patternFill>
          <bgColor theme="4" tint="0.79998168889431442"/>
        </patternFill>
      </fill>
    </dxf>
    <dxf>
      <font>
        <strike/>
        <color rgb="FFC00000"/>
      </font>
      <fill>
        <patternFill patternType="solid">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BEFA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67946</xdr:colOff>
      <xdr:row>22</xdr:row>
      <xdr:rowOff>97789</xdr:rowOff>
    </xdr:from>
    <xdr:to>
      <xdr:col>7</xdr:col>
      <xdr:colOff>1127760</xdr:colOff>
      <xdr:row>34</xdr:row>
      <xdr:rowOff>5715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7946" y="6104889"/>
          <a:ext cx="9416414" cy="204152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sz="1200" b="1" i="0" u="none" strike="noStrike" baseline="0">
              <a:solidFill>
                <a:srgbClr val="000000"/>
              </a:solidFill>
              <a:latin typeface="+mn-lt"/>
              <a:cs typeface="Arial"/>
            </a:rPr>
            <a:t>Instructions:</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1. Once a participant enrolls, enter the PTID, Staff Initials, Enrollment Date and GA at Enrollment. This will generate the target days and visit windows for the required </a:t>
          </a:r>
          <a:r>
            <a:rPr lang="en-US" sz="1100" b="1" i="0" u="none" strike="noStrike" baseline="0">
              <a:solidFill>
                <a:sysClr val="windowText" lastClr="000000"/>
              </a:solidFill>
              <a:latin typeface="+mn-lt"/>
              <a:cs typeface="Arial"/>
            </a:rPr>
            <a:t>pre-pregnancy outcome </a:t>
          </a:r>
          <a:r>
            <a:rPr lang="en-US" sz="1100" b="0" i="0" u="none" strike="noStrike" baseline="0">
              <a:solidFill>
                <a:sysClr val="windowText" lastClr="000000"/>
              </a:solidFill>
              <a:latin typeface="+mn-lt"/>
              <a:cs typeface="Arial"/>
            </a:rPr>
            <a:t>follow-up visits/phone contacts. It will also populate the max/last date the participant should use study product. </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2. Print the calendar and place in the participant's study notebook.</a:t>
          </a:r>
        </a:p>
        <a:p>
          <a:pPr algn="l" rtl="0">
            <a:defRPr sz="1000"/>
          </a:pPr>
          <a:endParaRPr lang="en-US" sz="1100" b="0" i="0" u="none" strike="noStrike" baseline="0">
            <a:solidFill>
              <a:srgbClr val="FF0000"/>
            </a:solidFill>
            <a:latin typeface="+mn-lt"/>
            <a:cs typeface="Arial"/>
          </a:endParaRPr>
        </a:p>
        <a:p>
          <a:pPr algn="l" rtl="0">
            <a:defRPr sz="1000"/>
          </a:pPr>
          <a:r>
            <a:rPr lang="en-US" sz="1100" b="0" i="0" u="none" strike="noStrike" baseline="0">
              <a:solidFill>
                <a:sysClr val="windowText" lastClr="000000"/>
              </a:solidFill>
              <a:latin typeface="+mn-lt"/>
              <a:cs typeface="Arial"/>
            </a:rPr>
            <a:t>Note: Hand-write in the scheduled visit date and actual visit dates as they occur in the columns provided. In cases of split visits</a:t>
          </a:r>
          <a:r>
            <a:rPr lang="en-US" sz="1100" b="1" i="0" u="none" strike="noStrike" baseline="0">
              <a:solidFill>
                <a:sysClr val="windowText" lastClr="000000"/>
              </a:solidFill>
              <a:latin typeface="+mn-lt"/>
              <a:cs typeface="Arial"/>
            </a:rPr>
            <a:t>, </a:t>
          </a:r>
          <a:r>
            <a:rPr lang="en-US" sz="1100" b="0" i="0" u="none" strike="noStrike" baseline="0">
              <a:solidFill>
                <a:sysClr val="windowText" lastClr="000000"/>
              </a:solidFill>
              <a:latin typeface="+mn-lt"/>
              <a:cs typeface="Arial"/>
            </a:rPr>
            <a:t>record the first date of the visit.</a:t>
          </a:r>
          <a:endParaRPr lang="en-US" sz="1200" b="0" i="0" u="none" strike="noStrike" baseline="0">
            <a:solidFill>
              <a:sysClr val="windowText" lastClr="000000"/>
            </a:solidFill>
            <a:latin typeface="+mn-lt"/>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67946</xdr:colOff>
      <xdr:row>22</xdr:row>
      <xdr:rowOff>46989</xdr:rowOff>
    </xdr:from>
    <xdr:to>
      <xdr:col>7</xdr:col>
      <xdr:colOff>1127760</xdr:colOff>
      <xdr:row>33</xdr:row>
      <xdr:rowOff>132715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67946" y="6104889"/>
          <a:ext cx="9416414" cy="204152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sz="1200" b="1" i="0" u="none" strike="noStrike" baseline="0">
              <a:solidFill>
                <a:srgbClr val="000000"/>
              </a:solidFill>
              <a:latin typeface="+mn-lt"/>
              <a:cs typeface="Arial"/>
            </a:rPr>
            <a:t>Instructions:</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1. Once a participant enrolls, enter the PTID, Staff Initials, Enrollment Date and GA at Enrollment. This will generate the target days and visit windows for the required </a:t>
          </a:r>
          <a:r>
            <a:rPr lang="en-US" sz="1100" b="1" i="0" u="none" strike="noStrike" baseline="0">
              <a:solidFill>
                <a:sysClr val="windowText" lastClr="000000"/>
              </a:solidFill>
              <a:latin typeface="+mn-lt"/>
              <a:cs typeface="Arial"/>
            </a:rPr>
            <a:t>pre-pregnancy outcome </a:t>
          </a:r>
          <a:r>
            <a:rPr lang="en-US" sz="1100" b="0" i="0" u="none" strike="noStrike" baseline="0">
              <a:solidFill>
                <a:sysClr val="windowText" lastClr="000000"/>
              </a:solidFill>
              <a:latin typeface="+mn-lt"/>
              <a:cs typeface="Arial"/>
            </a:rPr>
            <a:t>follow-up visits/phone contacts. It will also populate the max/last date the participant should use study product. </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2. Print the calendar and place in the participant's study notebook.</a:t>
          </a:r>
        </a:p>
        <a:p>
          <a:pPr algn="l" rtl="0">
            <a:defRPr sz="1000"/>
          </a:pPr>
          <a:endParaRPr lang="en-US" sz="1100" b="0" i="0" u="none" strike="noStrike" baseline="0">
            <a:solidFill>
              <a:srgbClr val="FF0000"/>
            </a:solidFill>
            <a:latin typeface="+mn-lt"/>
            <a:cs typeface="Arial"/>
          </a:endParaRPr>
        </a:p>
        <a:p>
          <a:pPr algn="l" rtl="0">
            <a:defRPr sz="1000"/>
          </a:pPr>
          <a:r>
            <a:rPr lang="en-US" sz="1100" b="0" i="0" u="none" strike="noStrike" baseline="0">
              <a:solidFill>
                <a:sysClr val="windowText" lastClr="000000"/>
              </a:solidFill>
              <a:latin typeface="+mn-lt"/>
              <a:cs typeface="Arial"/>
            </a:rPr>
            <a:t>Note: Hand-write in the scheduled visit date and actual visit dates as they occur in the columns provided. In cases of split visits</a:t>
          </a:r>
          <a:r>
            <a:rPr lang="en-US" sz="1100" b="1" i="0" u="none" strike="noStrike" baseline="0">
              <a:solidFill>
                <a:sysClr val="windowText" lastClr="000000"/>
              </a:solidFill>
              <a:latin typeface="+mn-lt"/>
              <a:cs typeface="Arial"/>
            </a:rPr>
            <a:t>, </a:t>
          </a:r>
          <a:r>
            <a:rPr lang="en-US" sz="1100" b="0" i="0" u="none" strike="noStrike" baseline="0">
              <a:solidFill>
                <a:sysClr val="windowText" lastClr="000000"/>
              </a:solidFill>
              <a:latin typeface="+mn-lt"/>
              <a:cs typeface="Arial"/>
            </a:rPr>
            <a:t>record the first date of the visit.</a:t>
          </a:r>
          <a:endParaRPr lang="en-US" sz="1200" b="0" i="0" u="none" strike="noStrike" baseline="0">
            <a:solidFill>
              <a:sysClr val="windowText" lastClr="000000"/>
            </a:solidFill>
            <a:latin typeface="+mn-lt"/>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67946</xdr:colOff>
      <xdr:row>22</xdr:row>
      <xdr:rowOff>46989</xdr:rowOff>
    </xdr:from>
    <xdr:to>
      <xdr:col>7</xdr:col>
      <xdr:colOff>1127760</xdr:colOff>
      <xdr:row>33</xdr:row>
      <xdr:rowOff>132715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7946" y="6104889"/>
          <a:ext cx="9416414" cy="204152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sz="1200" b="1" i="0" u="none" strike="noStrike" baseline="0">
              <a:solidFill>
                <a:srgbClr val="000000"/>
              </a:solidFill>
              <a:latin typeface="+mn-lt"/>
              <a:cs typeface="Arial"/>
            </a:rPr>
            <a:t>Instructions:</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1. Once a participant enrolls, enter the PTID, Staff Initials, Enrollment Date and GA at Enrollment. This will generate the target days and visit windows for the required </a:t>
          </a:r>
          <a:r>
            <a:rPr lang="en-US" sz="1100" b="1" i="0" u="none" strike="noStrike" baseline="0">
              <a:solidFill>
                <a:sysClr val="windowText" lastClr="000000"/>
              </a:solidFill>
              <a:latin typeface="+mn-lt"/>
              <a:cs typeface="Arial"/>
            </a:rPr>
            <a:t>pre-pregnancy outcome </a:t>
          </a:r>
          <a:r>
            <a:rPr lang="en-US" sz="1100" b="0" i="0" u="none" strike="noStrike" baseline="0">
              <a:solidFill>
                <a:sysClr val="windowText" lastClr="000000"/>
              </a:solidFill>
              <a:latin typeface="+mn-lt"/>
              <a:cs typeface="Arial"/>
            </a:rPr>
            <a:t>follow-up visits/phone contacts. It will also populate the max/last date the participant should use study product. </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2. Print the calendar and place in the participant's study notebook.</a:t>
          </a:r>
        </a:p>
        <a:p>
          <a:pPr algn="l" rtl="0">
            <a:defRPr sz="1000"/>
          </a:pPr>
          <a:endParaRPr lang="en-US" sz="1100" b="0" i="0" u="none" strike="noStrike" baseline="0">
            <a:solidFill>
              <a:srgbClr val="FF0000"/>
            </a:solidFill>
            <a:latin typeface="+mn-lt"/>
            <a:cs typeface="Arial"/>
          </a:endParaRPr>
        </a:p>
        <a:p>
          <a:pPr algn="l" rtl="0">
            <a:defRPr sz="1000"/>
          </a:pPr>
          <a:r>
            <a:rPr lang="en-US" sz="1100" b="0" i="0" u="none" strike="noStrike" baseline="0">
              <a:solidFill>
                <a:sysClr val="windowText" lastClr="000000"/>
              </a:solidFill>
              <a:latin typeface="+mn-lt"/>
              <a:cs typeface="Arial"/>
            </a:rPr>
            <a:t>Note: Hand-write in the scheduled visit date and actual visit dates as they occur in the columns provided. In cases of split visits</a:t>
          </a:r>
          <a:r>
            <a:rPr lang="en-US" sz="1100" b="1" i="0" u="none" strike="noStrike" baseline="0">
              <a:solidFill>
                <a:sysClr val="windowText" lastClr="000000"/>
              </a:solidFill>
              <a:latin typeface="+mn-lt"/>
              <a:cs typeface="Arial"/>
            </a:rPr>
            <a:t>, </a:t>
          </a:r>
          <a:r>
            <a:rPr lang="en-US" sz="1100" b="0" i="0" u="none" strike="noStrike" baseline="0">
              <a:solidFill>
                <a:sysClr val="windowText" lastClr="000000"/>
              </a:solidFill>
              <a:latin typeface="+mn-lt"/>
              <a:cs typeface="Arial"/>
            </a:rPr>
            <a:t>record the first date of the visit.</a:t>
          </a:r>
          <a:endParaRPr lang="en-US" sz="1200" b="0" i="0" u="none" strike="noStrike" baseline="0">
            <a:solidFill>
              <a:sysClr val="windowText" lastClr="000000"/>
            </a:solidFill>
            <a:latin typeface="+mn-lt"/>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67946</xdr:colOff>
      <xdr:row>19</xdr:row>
      <xdr:rowOff>173989</xdr:rowOff>
    </xdr:from>
    <xdr:to>
      <xdr:col>7</xdr:col>
      <xdr:colOff>1127760</xdr:colOff>
      <xdr:row>30</xdr:row>
      <xdr:rowOff>132715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7946" y="5444489"/>
          <a:ext cx="9416414" cy="191452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sz="1200" b="1" i="0" u="none" strike="noStrike" baseline="0">
              <a:solidFill>
                <a:srgbClr val="000000"/>
              </a:solidFill>
              <a:latin typeface="+mn-lt"/>
              <a:cs typeface="Arial"/>
            </a:rPr>
            <a:t>Instructions:</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1. Once a participant enrolls, enter the PTID, Staff Initials, Enrollment Date and GA at Enrollment. This will generate the target days and visit windows for the required </a:t>
          </a:r>
          <a:r>
            <a:rPr lang="en-US" sz="1100" b="1" i="0" u="none" strike="noStrike" baseline="0">
              <a:solidFill>
                <a:sysClr val="windowText" lastClr="000000"/>
              </a:solidFill>
              <a:latin typeface="+mn-lt"/>
              <a:cs typeface="Arial"/>
            </a:rPr>
            <a:t>pre-pregnancy outcome </a:t>
          </a:r>
          <a:r>
            <a:rPr lang="en-US" sz="1100" b="0" i="0" u="none" strike="noStrike" baseline="0">
              <a:solidFill>
                <a:sysClr val="windowText" lastClr="000000"/>
              </a:solidFill>
              <a:latin typeface="+mn-lt"/>
              <a:cs typeface="Arial"/>
            </a:rPr>
            <a:t>follow-up visits/phone contacts. It will also populate the max/last date the participant should use study product. </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2. Print the calendar and place in the participant's study notebook.</a:t>
          </a:r>
        </a:p>
        <a:p>
          <a:pPr algn="l" rtl="0">
            <a:defRPr sz="1000"/>
          </a:pPr>
          <a:endParaRPr lang="en-US" sz="1100" b="0" i="0" u="none" strike="noStrike" baseline="0">
            <a:solidFill>
              <a:srgbClr val="FF0000"/>
            </a:solidFill>
            <a:latin typeface="+mn-lt"/>
            <a:cs typeface="Arial"/>
          </a:endParaRPr>
        </a:p>
        <a:p>
          <a:pPr algn="l" rtl="0">
            <a:defRPr sz="1000"/>
          </a:pPr>
          <a:r>
            <a:rPr lang="en-US" sz="1100" b="0" i="0" u="none" strike="noStrike" baseline="0">
              <a:solidFill>
                <a:sysClr val="windowText" lastClr="000000"/>
              </a:solidFill>
              <a:latin typeface="+mn-lt"/>
              <a:cs typeface="Arial"/>
            </a:rPr>
            <a:t>Note: Hand-write in the scheduled visit date and actual visit dates as they occur in the columns provided. In cases of split visits</a:t>
          </a:r>
          <a:r>
            <a:rPr lang="en-US" sz="1100" b="1" i="0" u="none" strike="noStrike" baseline="0">
              <a:solidFill>
                <a:sysClr val="windowText" lastClr="000000"/>
              </a:solidFill>
              <a:latin typeface="+mn-lt"/>
              <a:cs typeface="Arial"/>
            </a:rPr>
            <a:t>, </a:t>
          </a:r>
          <a:r>
            <a:rPr lang="en-US" sz="1100" b="0" i="0" u="none" strike="noStrike" baseline="0">
              <a:solidFill>
                <a:sysClr val="windowText" lastClr="000000"/>
              </a:solidFill>
              <a:latin typeface="+mn-lt"/>
              <a:cs typeface="Arial"/>
            </a:rPr>
            <a:t>record the first date of the visit.</a:t>
          </a:r>
          <a:endParaRPr lang="en-US" sz="1200" b="0" i="0" u="none" strike="noStrike" baseline="0">
            <a:solidFill>
              <a:sysClr val="windowText" lastClr="000000"/>
            </a:solidFill>
            <a:latin typeface="+mn-lt"/>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67946</xdr:colOff>
      <xdr:row>19</xdr:row>
      <xdr:rowOff>173989</xdr:rowOff>
    </xdr:from>
    <xdr:to>
      <xdr:col>7</xdr:col>
      <xdr:colOff>1127760</xdr:colOff>
      <xdr:row>30</xdr:row>
      <xdr:rowOff>132715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946" y="5317489"/>
          <a:ext cx="9416414" cy="191452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sz="1200" b="1" i="0" u="none" strike="noStrike" baseline="0">
              <a:solidFill>
                <a:srgbClr val="000000"/>
              </a:solidFill>
              <a:latin typeface="+mn-lt"/>
              <a:cs typeface="Arial"/>
            </a:rPr>
            <a:t>Instructions:</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1. Once a participant enrolls, enter the PTID, Staff Initials, Enrollment Date and GA at Enrollment. This will generate the target days and visit windows for the required </a:t>
          </a:r>
          <a:r>
            <a:rPr lang="en-US" sz="1100" b="1" i="0" u="none" strike="noStrike" baseline="0">
              <a:solidFill>
                <a:sysClr val="windowText" lastClr="000000"/>
              </a:solidFill>
              <a:latin typeface="+mn-lt"/>
              <a:cs typeface="Arial"/>
            </a:rPr>
            <a:t>pre-pregnancy outcome </a:t>
          </a:r>
          <a:r>
            <a:rPr lang="en-US" sz="1100" b="0" i="0" u="none" strike="noStrike" baseline="0">
              <a:solidFill>
                <a:sysClr val="windowText" lastClr="000000"/>
              </a:solidFill>
              <a:latin typeface="+mn-lt"/>
              <a:cs typeface="Arial"/>
            </a:rPr>
            <a:t>follow-up visits/phone contacts. It will also populate the max/last date the participant should use study product. </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2. Print the calendar and place in the participant's study notebook.</a:t>
          </a:r>
        </a:p>
        <a:p>
          <a:pPr algn="l" rtl="0">
            <a:defRPr sz="1000"/>
          </a:pPr>
          <a:endParaRPr lang="en-US" sz="1100" b="0" i="0" u="none" strike="noStrike" baseline="0">
            <a:solidFill>
              <a:srgbClr val="FF0000"/>
            </a:solidFill>
            <a:latin typeface="+mn-lt"/>
            <a:cs typeface="Arial"/>
          </a:endParaRPr>
        </a:p>
        <a:p>
          <a:pPr algn="l" rtl="0">
            <a:defRPr sz="1000"/>
          </a:pPr>
          <a:r>
            <a:rPr lang="en-US" sz="1100" b="0" i="0" u="none" strike="noStrike" baseline="0">
              <a:solidFill>
                <a:sysClr val="windowText" lastClr="000000"/>
              </a:solidFill>
              <a:latin typeface="+mn-lt"/>
              <a:cs typeface="Arial"/>
            </a:rPr>
            <a:t>Note: Hand-write in the scheduled visit date and actual visit dates as they occur in the columns provided. In cases of split visits</a:t>
          </a:r>
          <a:r>
            <a:rPr lang="en-US" sz="1100" b="1" i="0" u="none" strike="noStrike" baseline="0">
              <a:solidFill>
                <a:sysClr val="windowText" lastClr="000000"/>
              </a:solidFill>
              <a:latin typeface="+mn-lt"/>
              <a:cs typeface="Arial"/>
            </a:rPr>
            <a:t>, </a:t>
          </a:r>
          <a:r>
            <a:rPr lang="en-US" sz="1100" b="0" i="0" u="none" strike="noStrike" baseline="0">
              <a:solidFill>
                <a:sysClr val="windowText" lastClr="000000"/>
              </a:solidFill>
              <a:latin typeface="+mn-lt"/>
              <a:cs typeface="Arial"/>
            </a:rPr>
            <a:t>record the first date of the visit.</a:t>
          </a:r>
          <a:endParaRPr lang="en-US" sz="1200" b="0" i="0" u="none" strike="noStrike" baseline="0">
            <a:solidFill>
              <a:sysClr val="windowText" lastClr="000000"/>
            </a:solidFill>
            <a:latin typeface="+mn-lt"/>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67946</xdr:colOff>
      <xdr:row>20</xdr:row>
      <xdr:rowOff>21589</xdr:rowOff>
    </xdr:from>
    <xdr:to>
      <xdr:col>7</xdr:col>
      <xdr:colOff>1127760</xdr:colOff>
      <xdr:row>30</xdr:row>
      <xdr:rowOff>158115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7946" y="5342889"/>
          <a:ext cx="9416414" cy="1914526"/>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sz="1200" b="1" i="0" u="none" strike="noStrike" baseline="0">
              <a:solidFill>
                <a:srgbClr val="000000"/>
              </a:solidFill>
              <a:latin typeface="+mn-lt"/>
              <a:cs typeface="Arial"/>
            </a:rPr>
            <a:t>Instructions:</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1. Once a participant enrolls, enter the PTID, Staff Initials, Enrollment Date and GA at Enrollment. This will generate the target days and visit windows for the required </a:t>
          </a:r>
          <a:r>
            <a:rPr lang="en-US" sz="1100" b="1" i="0" u="none" strike="noStrike" baseline="0">
              <a:solidFill>
                <a:sysClr val="windowText" lastClr="000000"/>
              </a:solidFill>
              <a:latin typeface="+mn-lt"/>
              <a:cs typeface="Arial"/>
            </a:rPr>
            <a:t>pre-pregnancy outcome </a:t>
          </a:r>
          <a:r>
            <a:rPr lang="en-US" sz="1100" b="0" i="0" u="none" strike="noStrike" baseline="0">
              <a:solidFill>
                <a:sysClr val="windowText" lastClr="000000"/>
              </a:solidFill>
              <a:latin typeface="+mn-lt"/>
              <a:cs typeface="Arial"/>
            </a:rPr>
            <a:t>follow-up visits/phone contacts. It will also populate the max/last date the participant should use study product. </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2. Print the calendar and place in the participant's study notebook.</a:t>
          </a:r>
        </a:p>
        <a:p>
          <a:pPr algn="l" rtl="0">
            <a:defRPr sz="1000"/>
          </a:pPr>
          <a:endParaRPr lang="en-US" sz="1100" b="0" i="0" u="none" strike="noStrike" baseline="0">
            <a:solidFill>
              <a:srgbClr val="FF0000"/>
            </a:solidFill>
            <a:latin typeface="+mn-lt"/>
            <a:cs typeface="Arial"/>
          </a:endParaRPr>
        </a:p>
        <a:p>
          <a:pPr algn="l" rtl="0">
            <a:defRPr sz="1000"/>
          </a:pPr>
          <a:r>
            <a:rPr lang="en-US" sz="1100" b="0" i="0" u="none" strike="noStrike" baseline="0">
              <a:solidFill>
                <a:sysClr val="windowText" lastClr="000000"/>
              </a:solidFill>
              <a:latin typeface="+mn-lt"/>
              <a:cs typeface="Arial"/>
            </a:rPr>
            <a:t>Note: Hand-write in the scheduled visit date and actual visit dates as they occur in the columns provided. In cases of split visits</a:t>
          </a:r>
          <a:r>
            <a:rPr lang="en-US" sz="1100" b="1" i="0" u="none" strike="noStrike" baseline="0">
              <a:solidFill>
                <a:sysClr val="windowText" lastClr="000000"/>
              </a:solidFill>
              <a:latin typeface="+mn-lt"/>
              <a:cs typeface="Arial"/>
            </a:rPr>
            <a:t>, </a:t>
          </a:r>
          <a:r>
            <a:rPr lang="en-US" sz="1100" b="0" i="0" u="none" strike="noStrike" baseline="0">
              <a:solidFill>
                <a:sysClr val="windowText" lastClr="000000"/>
              </a:solidFill>
              <a:latin typeface="+mn-lt"/>
              <a:cs typeface="Arial"/>
            </a:rPr>
            <a:t>record the first date of the visit.</a:t>
          </a:r>
          <a:endParaRPr lang="en-US" sz="1200" b="0" i="0" u="none" strike="noStrike" baseline="0">
            <a:solidFill>
              <a:sysClr val="windowText" lastClr="000000"/>
            </a:solidFill>
            <a:latin typeface="+mn-lt"/>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72391</xdr:colOff>
      <xdr:row>12</xdr:row>
      <xdr:rowOff>91441</xdr:rowOff>
    </xdr:from>
    <xdr:to>
      <xdr:col>8</xdr:col>
      <xdr:colOff>1596391</xdr:colOff>
      <xdr:row>26</xdr:row>
      <xdr:rowOff>85725</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72391" y="4091941"/>
          <a:ext cx="7642860" cy="223456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050" b="1" i="0" u="none" strike="noStrike" baseline="0">
              <a:solidFill>
                <a:sysClr val="windowText" lastClr="000000"/>
              </a:solidFill>
              <a:latin typeface="Arial" pitchFamily="34" charset="0"/>
              <a:cs typeface="Arial" pitchFamily="34" charset="0"/>
            </a:rPr>
            <a:t>Instructions:</a:t>
          </a:r>
        </a:p>
        <a:p>
          <a:pPr algn="l" rtl="0">
            <a:defRPr sz="1000"/>
          </a:pPr>
          <a:endParaRPr lang="en-US" sz="1050" b="0" i="0" u="none" strike="noStrike" baseline="0">
            <a:solidFill>
              <a:sysClr val="windowText" lastClr="000000"/>
            </a:solidFill>
            <a:latin typeface="Arial" pitchFamily="34" charset="0"/>
            <a:cs typeface="Arial" pitchFamily="34" charset="0"/>
          </a:endParaRPr>
        </a:p>
        <a:p>
          <a:pPr algn="l" rtl="0">
            <a:defRPr sz="1000"/>
          </a:pPr>
          <a:r>
            <a:rPr lang="en-US" sz="1050" b="0" i="0" u="none" strike="noStrike" baseline="0">
              <a:solidFill>
                <a:sysClr val="windowText" lastClr="000000"/>
              </a:solidFill>
              <a:latin typeface="Arial" pitchFamily="34" charset="0"/>
              <a:cs typeface="Arial" pitchFamily="34" charset="0"/>
            </a:rPr>
            <a:t>1. Complete the participant's Screening Visit Date by entering mm/dd/yy. This will generate the last day that the participant can enroll based on the 35-day screening window.</a:t>
          </a:r>
        </a:p>
        <a:p>
          <a:pPr algn="l" rtl="0">
            <a:defRPr sz="1000"/>
          </a:pPr>
          <a:endParaRPr lang="en-US" sz="1050" b="0" i="0" u="none" strike="noStrike" baseline="0">
            <a:solidFill>
              <a:schemeClr val="accent5"/>
            </a:solidFill>
            <a:latin typeface="Arial" pitchFamily="34" charset="0"/>
            <a:cs typeface="Arial" pitchFamily="34" charset="0"/>
          </a:endParaRPr>
        </a:p>
        <a:p>
          <a:pPr algn="l" rtl="0">
            <a:defRPr sz="1000"/>
          </a:pPr>
          <a:r>
            <a:rPr lang="en-US" sz="1050" b="0" i="0" baseline="0">
              <a:solidFill>
                <a:sysClr val="windowText" lastClr="000000"/>
              </a:solidFill>
              <a:effectLst/>
              <a:latin typeface="Arial" panose="020B0604020202020204" pitchFamily="34" charset="0"/>
              <a:ea typeface="+mn-ea"/>
              <a:cs typeface="Arial" panose="020B0604020202020204" pitchFamily="34" charset="0"/>
            </a:rPr>
            <a:t>2.  Enter the participant's estimated gestational age at screening. This will generate the first day the participant can enroll (i.e., the date she will be 30 0/7 weeks GA) and the last day the participant can enroll (i.e., the date she will be 35 6/7 weeks GA) based on her GA at screening.</a:t>
          </a:r>
        </a:p>
        <a:p>
          <a:pPr algn="l" rtl="0">
            <a:defRPr sz="1000"/>
          </a:pPr>
          <a:endParaRPr lang="en-US" sz="1050" b="0" i="0" baseline="0">
            <a:solidFill>
              <a:sysClr val="windowText" lastClr="000000"/>
            </a:solidFill>
            <a:effectLst/>
            <a:latin typeface="Arial" panose="020B0604020202020204" pitchFamily="34" charset="0"/>
            <a:ea typeface="+mn-ea"/>
            <a:cs typeface="Arial" panose="020B0604020202020204" pitchFamily="34" charset="0"/>
          </a:endParaRPr>
        </a:p>
        <a:p>
          <a:pPr algn="l" rtl="0">
            <a:defRPr sz="1000"/>
          </a:pPr>
          <a:r>
            <a:rPr lang="en-US" sz="1050" b="0" i="0" baseline="0">
              <a:solidFill>
                <a:sysClr val="windowText" lastClr="000000"/>
              </a:solidFill>
              <a:effectLst/>
              <a:latin typeface="Arial" panose="020B0604020202020204" pitchFamily="34" charset="0"/>
              <a:ea typeface="+mn-ea"/>
              <a:cs typeface="Arial" panose="020B0604020202020204" pitchFamily="34" charset="0"/>
            </a:rPr>
            <a:t>3. Once both the Screening Date and GA at Screening are completed, the Last Day to Enroll field will auto-populate with the last date to enroll based on both Screening Date and GA at Screening. </a:t>
          </a:r>
        </a:p>
        <a:p>
          <a:pPr algn="l" rtl="0">
            <a:defRPr sz="1000"/>
          </a:pPr>
          <a:endParaRPr lang="en-US" sz="1050" b="0" i="0" u="none" strike="noStrike" baseline="0">
            <a:solidFill>
              <a:srgbClr val="000000"/>
            </a:solidFill>
            <a:latin typeface="Arial" pitchFamily="34" charset="0"/>
            <a:cs typeface="Arial" pitchFamily="34" charset="0"/>
          </a:endParaRPr>
        </a:p>
        <a:p>
          <a:pPr algn="l" rtl="0">
            <a:defRPr sz="1000"/>
          </a:pPr>
          <a:r>
            <a:rPr lang="en-US" sz="1050" b="0" i="0" u="none" strike="noStrike" baseline="0">
              <a:solidFill>
                <a:srgbClr val="000000"/>
              </a:solidFill>
              <a:latin typeface="Arial" pitchFamily="34" charset="0"/>
              <a:cs typeface="Arial" pitchFamily="34" charset="0"/>
            </a:rPr>
            <a:t>4. If the participant is unable to enroll with the screening window based on her estimated GA, red text will appear to indicate that enrollment in this cohort is not possible. A second screening attempt may be considered.</a:t>
          </a:r>
        </a:p>
        <a:p>
          <a:pPr algn="l" rtl="0">
            <a:defRPr sz="1000"/>
          </a:pPr>
          <a:endParaRPr lang="en-US" sz="1000" b="0" i="0" u="none" strike="noStrike" baseline="0">
            <a:solidFill>
              <a:srgbClr val="000000"/>
            </a:solidFill>
            <a:latin typeface="Arial" pitchFamily="34" charset="0"/>
            <a:cs typeface="Arial" pitchFamily="34" charset="0"/>
          </a:endParaRPr>
        </a:p>
        <a:p>
          <a:pPr algn="l" rtl="0">
            <a:defRPr sz="1000"/>
          </a:pPr>
          <a:endParaRPr lang="en-US" sz="12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30480</xdr:colOff>
      <xdr:row>22</xdr:row>
      <xdr:rowOff>133349</xdr:rowOff>
    </xdr:from>
    <xdr:to>
      <xdr:col>7</xdr:col>
      <xdr:colOff>948690</xdr:colOff>
      <xdr:row>31</xdr:row>
      <xdr:rowOff>110490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30480" y="5002529"/>
          <a:ext cx="7951470" cy="1417321"/>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sz="1100" b="1" i="0" u="none" strike="noStrike" baseline="0">
              <a:solidFill>
                <a:srgbClr val="000000"/>
              </a:solidFill>
              <a:latin typeface="+mn-lt"/>
              <a:cs typeface="Arial"/>
            </a:rPr>
            <a:t>Instructions:</a:t>
          </a:r>
          <a:endParaRPr lang="en-US" sz="1100" b="0" i="0" u="none" strike="noStrike" baseline="0">
            <a:solidFill>
              <a:sysClr val="windowText" lastClr="000000"/>
            </a:solidFill>
            <a:latin typeface="+mn-lt"/>
            <a:cs typeface="Arial"/>
          </a:endParaRPr>
        </a:p>
        <a:p>
          <a:pPr rtl="0" eaLnBrk="1" fontAlgn="auto" latinLnBrk="0" hangingPunct="1"/>
          <a:r>
            <a:rPr lang="en-US" sz="1100" b="0" i="0" baseline="0">
              <a:effectLst/>
              <a:latin typeface="+mn-lt"/>
              <a:ea typeface="+mn-ea"/>
              <a:cs typeface="+mn-cs"/>
            </a:rPr>
            <a:t>1. After the pregnancy outcome occurs, enter the mother's PTID, Staff Initials, and Pregnancy Outcome date. This will generate the target days and visit windows for hte required </a:t>
          </a:r>
          <a:r>
            <a:rPr lang="en-US" sz="1100" b="1" i="0" baseline="0">
              <a:effectLst/>
              <a:latin typeface="+mn-lt"/>
              <a:ea typeface="+mn-ea"/>
              <a:cs typeface="+mn-cs"/>
            </a:rPr>
            <a:t>post-pregnancy outcome</a:t>
          </a:r>
          <a:r>
            <a:rPr lang="en-US" sz="1100" b="0" i="0" baseline="0">
              <a:effectLst/>
              <a:latin typeface="+mn-lt"/>
              <a:ea typeface="+mn-ea"/>
              <a:cs typeface="+mn-cs"/>
            </a:rPr>
            <a:t> follow-up visits/phone contacts for the mother and infant.</a:t>
          </a:r>
        </a:p>
        <a:p>
          <a:pPr rtl="0" eaLnBrk="1" fontAlgn="auto" latinLnBrk="0" hangingPunct="1"/>
          <a:r>
            <a:rPr lang="en-US" sz="1100" b="0" i="0" baseline="0">
              <a:effectLst/>
              <a:latin typeface="+mn-lt"/>
              <a:ea typeface="+mn-ea"/>
              <a:cs typeface="+mn-cs"/>
            </a:rPr>
            <a:t>2. If the infant enrolls, enter the infant PTID and Staff Initials. The target days and visit windows are already populated based on the Pregnancy Outcome date. If the infant does not enroll, enter "not enrolled" in the PTID space.</a:t>
          </a: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3. Print the calendar and place in the participant's study notebook.</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0" i="0" baseline="0">
              <a:effectLst/>
              <a:latin typeface="+mn-lt"/>
              <a:ea typeface="+mn-ea"/>
              <a:cs typeface="+mn-cs"/>
            </a:rPr>
            <a:t>Note: Hand-write in the scheduled visit date and actual visit dates as they occur in the columns provided. In cases of split visits</a:t>
          </a:r>
          <a:r>
            <a:rPr lang="en-US" sz="1100" b="1" i="0" baseline="0">
              <a:effectLst/>
              <a:latin typeface="+mn-lt"/>
              <a:ea typeface="+mn-ea"/>
              <a:cs typeface="+mn-cs"/>
            </a:rPr>
            <a:t>, </a:t>
          </a:r>
          <a:r>
            <a:rPr lang="en-US" sz="1100" b="0" i="0" baseline="0">
              <a:effectLst/>
              <a:latin typeface="+mn-lt"/>
              <a:ea typeface="+mn-ea"/>
              <a:cs typeface="+mn-cs"/>
            </a:rPr>
            <a:t>record the first date of the visit. If the infant does not enroll, enter "n/a".</a:t>
          </a:r>
          <a:endParaRPr lang="en-US"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14</xdr:row>
      <xdr:rowOff>1</xdr:rowOff>
    </xdr:from>
    <xdr:to>
      <xdr:col>5</xdr:col>
      <xdr:colOff>982981</xdr:colOff>
      <xdr:row>24</xdr:row>
      <xdr:rowOff>5716</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1" y="4168141"/>
          <a:ext cx="7559040" cy="1605915"/>
        </a:xfrm>
        <a:prstGeom prst="rect">
          <a:avLst/>
        </a:prstGeom>
        <a:solidFill>
          <a:srgbClr val="FFFFFF"/>
        </a:solidFill>
        <a:ln w="9525">
          <a:solidFill>
            <a:srgbClr val="000000"/>
          </a:solidFill>
          <a:miter lim="800000"/>
          <a:headEnd/>
          <a:tailEnd/>
        </a:ln>
      </xdr:spPr>
      <xdr:txBody>
        <a:bodyPr vertOverflow="clip" wrap="square" lIns="27432" tIns="27432" rIns="0" bIns="0" anchor="ctr" upright="1"/>
        <a:lstStyle/>
        <a:p>
          <a:pPr algn="l" rtl="0">
            <a:defRPr sz="1000"/>
          </a:pPr>
          <a:r>
            <a:rPr lang="en-US" sz="1200" b="1" i="0" u="none" strike="noStrike" baseline="0">
              <a:solidFill>
                <a:srgbClr val="000000"/>
              </a:solidFill>
              <a:latin typeface="+mn-lt"/>
              <a:cs typeface="Arial"/>
            </a:rPr>
            <a:t>Instructions:</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1. When a participant has a positive HIV Confirmatory Test result, enter the PTID, Staff Initials, and date the HIV Confirmatory sample was drawn. This will generate the target days and visit windows for the quarterly seroconverter visits.</a:t>
          </a:r>
        </a:p>
        <a:p>
          <a:pPr algn="l" rtl="0">
            <a:defRPr sz="1000"/>
          </a:pPr>
          <a:endParaRPr lang="en-US" sz="1100" b="0" i="0" u="none" strike="noStrike" baseline="0">
            <a:solidFill>
              <a:sysClr val="windowText" lastClr="000000"/>
            </a:solidFill>
            <a:latin typeface="+mn-lt"/>
            <a:cs typeface="Arial"/>
          </a:endParaRPr>
        </a:p>
        <a:p>
          <a:pPr algn="l" rtl="0">
            <a:defRPr sz="1000"/>
          </a:pPr>
          <a:r>
            <a:rPr lang="en-US" sz="1100" b="0" i="0" u="none" strike="noStrike" baseline="0">
              <a:solidFill>
                <a:sysClr val="windowText" lastClr="000000"/>
              </a:solidFill>
              <a:latin typeface="+mn-lt"/>
              <a:cs typeface="Arial"/>
            </a:rPr>
            <a:t>2. Print the calendar and place in the participant's study notebook.</a:t>
          </a:r>
        </a:p>
        <a:p>
          <a:pPr algn="l" rtl="0">
            <a:defRPr sz="1000"/>
          </a:pPr>
          <a:endParaRPr lang="en-US" sz="1100" b="0" i="0" u="none" strike="noStrike" baseline="0">
            <a:solidFill>
              <a:srgbClr val="FF0000"/>
            </a:solidFill>
            <a:latin typeface="+mn-lt"/>
            <a:cs typeface="Arial"/>
          </a:endParaRPr>
        </a:p>
        <a:p>
          <a:pPr algn="l" rtl="0">
            <a:defRPr sz="1000"/>
          </a:pPr>
          <a:r>
            <a:rPr lang="en-US" sz="1100" b="0" i="0" u="none" strike="noStrike" baseline="0">
              <a:solidFill>
                <a:sysClr val="windowText" lastClr="000000"/>
              </a:solidFill>
              <a:latin typeface="+mn-lt"/>
              <a:cs typeface="Arial"/>
            </a:rPr>
            <a:t>Note: Hand-write in the scheduled visit date and actual visit dates as they occur in the columns provided. In cases of split visits</a:t>
          </a:r>
          <a:r>
            <a:rPr lang="en-US" sz="1100" b="1" i="0" u="none" strike="noStrike" baseline="0">
              <a:solidFill>
                <a:sysClr val="windowText" lastClr="000000"/>
              </a:solidFill>
              <a:latin typeface="+mn-lt"/>
              <a:cs typeface="Arial"/>
            </a:rPr>
            <a:t>, </a:t>
          </a:r>
          <a:r>
            <a:rPr lang="en-US" sz="1100" b="0" i="0" u="none" strike="noStrike" baseline="0">
              <a:solidFill>
                <a:sysClr val="windowText" lastClr="000000"/>
              </a:solidFill>
              <a:latin typeface="+mn-lt"/>
              <a:cs typeface="Arial"/>
            </a:rPr>
            <a:t>record the first date of the visit.</a:t>
          </a:r>
          <a:endParaRPr lang="en-US" sz="1200" b="0" i="0" u="none" strike="noStrike" baseline="0">
            <a:solidFill>
              <a:sysClr val="windowText" lastClr="000000"/>
            </a:solidFill>
            <a:latin typeface="+mn-lt"/>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
  <sheetViews>
    <sheetView zoomScaleSheetLayoutView="90" workbookViewId="0">
      <selection activeCell="G11" sqref="G11"/>
    </sheetView>
  </sheetViews>
  <sheetFormatPr defaultColWidth="9.109375" defaultRowHeight="13.8" x14ac:dyDescent="0.3"/>
  <cols>
    <col min="1" max="1" width="27.77734375" style="11" customWidth="1"/>
    <col min="2" max="3" width="10.6640625" style="11" customWidth="1"/>
    <col min="4" max="6" width="14.33203125" style="11" customWidth="1"/>
    <col min="7" max="8" width="17.44140625" style="11" customWidth="1"/>
    <col min="9" max="9" width="4.109375" style="11" customWidth="1"/>
    <col min="10" max="10" width="12.44140625" style="13" customWidth="1"/>
    <col min="11" max="12" width="9.109375" style="13"/>
    <col min="13" max="13" width="4.33203125" style="13" customWidth="1"/>
    <col min="14" max="16384" width="9.109375" style="13"/>
  </cols>
  <sheetData>
    <row r="1" spans="1:14" ht="24" customHeight="1" x14ac:dyDescent="0.4">
      <c r="A1" s="10" t="s">
        <v>42</v>
      </c>
      <c r="B1" s="10"/>
      <c r="D1" s="12"/>
      <c r="E1" s="12"/>
    </row>
    <row r="2" spans="1:14" ht="16.2" customHeight="1" x14ac:dyDescent="0.3">
      <c r="A2" s="14" t="s">
        <v>76</v>
      </c>
      <c r="B2" s="14"/>
      <c r="N2" s="57"/>
    </row>
    <row r="3" spans="1:14" ht="14.25" customHeight="1" thickBot="1" x14ac:dyDescent="0.35">
      <c r="N3" s="57"/>
    </row>
    <row r="4" spans="1:14" ht="24" customHeight="1" thickBot="1" x14ac:dyDescent="0.35">
      <c r="A4" s="21" t="s">
        <v>0</v>
      </c>
      <c r="B4" s="21"/>
      <c r="C4" s="125"/>
      <c r="D4" s="126"/>
      <c r="E4" s="127"/>
      <c r="F4" s="13"/>
      <c r="G4" s="22" t="s">
        <v>1</v>
      </c>
      <c r="H4" s="23"/>
    </row>
    <row r="5" spans="1:14" ht="15" customHeight="1" thickBot="1" x14ac:dyDescent="0.35">
      <c r="A5" s="15"/>
      <c r="B5" s="15"/>
      <c r="C5" s="15"/>
      <c r="D5" s="15"/>
      <c r="E5" s="15"/>
      <c r="F5" s="15"/>
      <c r="G5" s="15"/>
      <c r="H5" s="15"/>
      <c r="I5" s="15"/>
    </row>
    <row r="6" spans="1:14" ht="33.75" customHeight="1" thickBot="1" x14ac:dyDescent="0.35">
      <c r="A6" s="128" t="s">
        <v>26</v>
      </c>
      <c r="B6" s="129"/>
      <c r="C6" s="129"/>
      <c r="D6" s="20"/>
      <c r="E6" s="88" t="s">
        <v>10</v>
      </c>
      <c r="F6" s="89"/>
      <c r="G6" s="34"/>
      <c r="H6" s="90"/>
      <c r="I6" s="15"/>
    </row>
    <row r="7" spans="1:14" ht="6.45" customHeight="1" thickBot="1" x14ac:dyDescent="0.35">
      <c r="A7" s="106"/>
      <c r="B7" s="107"/>
      <c r="C7" s="107"/>
      <c r="D7" s="107"/>
      <c r="E7" s="107"/>
      <c r="F7" s="107"/>
      <c r="G7" s="32"/>
      <c r="H7" s="36"/>
      <c r="I7" s="15"/>
    </row>
    <row r="8" spans="1:14" ht="39.75" customHeight="1" thickBot="1" x14ac:dyDescent="0.35">
      <c r="A8" s="130" t="s">
        <v>25</v>
      </c>
      <c r="B8" s="131"/>
      <c r="C8" s="131"/>
      <c r="D8" s="51">
        <v>30</v>
      </c>
      <c r="E8" s="51">
        <v>0</v>
      </c>
      <c r="F8" s="31"/>
      <c r="G8" s="87" t="s">
        <v>54</v>
      </c>
      <c r="H8" s="102">
        <f>D6+293-(D8*7+E8)</f>
        <v>83</v>
      </c>
      <c r="I8" s="15"/>
    </row>
    <row r="9" spans="1:14" ht="15" customHeight="1" x14ac:dyDescent="0.3">
      <c r="A9" s="106"/>
      <c r="B9" s="59"/>
      <c r="C9" s="107"/>
      <c r="D9" s="61" t="s">
        <v>22</v>
      </c>
      <c r="E9" s="61" t="s">
        <v>23</v>
      </c>
      <c r="F9" s="107"/>
      <c r="G9" s="50"/>
      <c r="H9" s="60"/>
      <c r="I9" s="15"/>
    </row>
    <row r="10" spans="1:14" ht="14.55" customHeight="1" x14ac:dyDescent="0.3">
      <c r="A10" s="106"/>
      <c r="B10" s="59" t="str">
        <f>IF(D8=30,"","This calendar can only be used for participants who enroll at 30 weeks gestation.")</f>
        <v/>
      </c>
      <c r="C10" s="107"/>
      <c r="D10" s="54"/>
      <c r="E10" s="54"/>
      <c r="F10" s="107"/>
      <c r="G10" s="52"/>
      <c r="H10" s="36"/>
      <c r="I10" s="15"/>
    </row>
    <row r="11" spans="1:14" ht="33.450000000000003" customHeight="1" thickBot="1" x14ac:dyDescent="0.35">
      <c r="A11" s="26" t="s">
        <v>9</v>
      </c>
      <c r="B11" s="49" t="s">
        <v>2</v>
      </c>
      <c r="C11" s="19" t="s">
        <v>24</v>
      </c>
      <c r="D11" s="26" t="s">
        <v>4</v>
      </c>
      <c r="E11" s="19" t="s">
        <v>8</v>
      </c>
      <c r="F11" s="27" t="s">
        <v>7</v>
      </c>
      <c r="G11" s="28" t="s">
        <v>6</v>
      </c>
      <c r="H11" s="27" t="s">
        <v>5</v>
      </c>
      <c r="I11" s="16"/>
    </row>
    <row r="12" spans="1:14" s="18" customFormat="1" ht="24.45" customHeight="1" thickTop="1" x14ac:dyDescent="0.3">
      <c r="A12" s="71" t="s">
        <v>11</v>
      </c>
      <c r="B12" s="24" t="s">
        <v>14</v>
      </c>
      <c r="C12" s="53">
        <f>D8+1</f>
        <v>31</v>
      </c>
      <c r="D12" s="73">
        <f>E12-6</f>
        <v>1</v>
      </c>
      <c r="E12" s="74">
        <f>D$6+7</f>
        <v>7</v>
      </c>
      <c r="F12" s="75">
        <f>E12+2</f>
        <v>9</v>
      </c>
      <c r="G12" s="25"/>
      <c r="H12" s="29"/>
      <c r="I12" s="17"/>
    </row>
    <row r="13" spans="1:14" s="18" customFormat="1" ht="24.45" customHeight="1" x14ac:dyDescent="0.3">
      <c r="A13" s="71" t="s">
        <v>57</v>
      </c>
      <c r="B13" s="24" t="s">
        <v>15</v>
      </c>
      <c r="C13" s="53">
        <f>D8+2</f>
        <v>32</v>
      </c>
      <c r="D13" s="73">
        <f>E13-4</f>
        <v>10</v>
      </c>
      <c r="E13" s="74">
        <f>D$6+14</f>
        <v>14</v>
      </c>
      <c r="F13" s="75">
        <f>E13+4</f>
        <v>18</v>
      </c>
      <c r="G13" s="25"/>
      <c r="H13" s="29"/>
      <c r="I13" s="17"/>
    </row>
    <row r="14" spans="1:14" s="18" customFormat="1" ht="24.45" customHeight="1" x14ac:dyDescent="0.3">
      <c r="A14" s="71" t="s">
        <v>12</v>
      </c>
      <c r="B14" s="24" t="s">
        <v>16</v>
      </c>
      <c r="C14" s="53">
        <f>D8+3</f>
        <v>33</v>
      </c>
      <c r="D14" s="73">
        <f>E14-2</f>
        <v>19</v>
      </c>
      <c r="E14" s="74">
        <f>D$6+21</f>
        <v>21</v>
      </c>
      <c r="F14" s="75">
        <f>E14+2</f>
        <v>23</v>
      </c>
      <c r="G14" s="25"/>
      <c r="H14" s="29"/>
      <c r="I14" s="17"/>
    </row>
    <row r="15" spans="1:14" s="18" customFormat="1" ht="24.45" customHeight="1" x14ac:dyDescent="0.3">
      <c r="A15" s="71" t="s">
        <v>58</v>
      </c>
      <c r="B15" s="24" t="s">
        <v>17</v>
      </c>
      <c r="C15" s="53">
        <f>D8+4</f>
        <v>34</v>
      </c>
      <c r="D15" s="73">
        <f>E15-4</f>
        <v>24</v>
      </c>
      <c r="E15" s="74">
        <f>D$6+28</f>
        <v>28</v>
      </c>
      <c r="F15" s="75">
        <f>E15+4</f>
        <v>32</v>
      </c>
      <c r="G15" s="25"/>
      <c r="H15" s="29"/>
      <c r="I15" s="17"/>
    </row>
    <row r="16" spans="1:14" s="18" customFormat="1" ht="17.399999999999999" customHeight="1" x14ac:dyDescent="0.3">
      <c r="A16" s="116" t="s">
        <v>77</v>
      </c>
      <c r="B16" s="117"/>
      <c r="C16" s="118"/>
      <c r="D16" s="119"/>
      <c r="E16" s="120"/>
      <c r="F16" s="121"/>
      <c r="G16" s="122"/>
      <c r="H16" s="123"/>
      <c r="I16" s="17"/>
    </row>
    <row r="17" spans="1:9" ht="24.45" customHeight="1" x14ac:dyDescent="0.3">
      <c r="A17" s="71" t="s">
        <v>59</v>
      </c>
      <c r="B17" s="24" t="s">
        <v>60</v>
      </c>
      <c r="C17" s="53">
        <f>D8+6</f>
        <v>36</v>
      </c>
      <c r="D17" s="73">
        <f>E17-4</f>
        <v>38</v>
      </c>
      <c r="E17" s="74">
        <f>D$6+42</f>
        <v>42</v>
      </c>
      <c r="F17" s="75">
        <f>E17+4</f>
        <v>46</v>
      </c>
      <c r="G17" s="25"/>
      <c r="H17" s="29"/>
      <c r="I17" s="13"/>
    </row>
    <row r="18" spans="1:9" ht="24" customHeight="1" x14ac:dyDescent="0.3">
      <c r="A18" s="71" t="s">
        <v>62</v>
      </c>
      <c r="B18" s="24" t="s">
        <v>61</v>
      </c>
      <c r="C18" s="53">
        <f>D8+7</f>
        <v>37</v>
      </c>
      <c r="D18" s="73">
        <f>E18-2</f>
        <v>47</v>
      </c>
      <c r="E18" s="74">
        <f>D$6+49</f>
        <v>49</v>
      </c>
      <c r="F18" s="75">
        <f>E18+2</f>
        <v>51</v>
      </c>
      <c r="G18" s="25"/>
      <c r="H18" s="29"/>
    </row>
    <row r="19" spans="1:9" ht="24" customHeight="1" x14ac:dyDescent="0.3">
      <c r="A19" s="71" t="s">
        <v>64</v>
      </c>
      <c r="B19" s="24" t="s">
        <v>63</v>
      </c>
      <c r="C19" s="53">
        <f>D8+8</f>
        <v>38</v>
      </c>
      <c r="D19" s="73">
        <f>E19-4</f>
        <v>52</v>
      </c>
      <c r="E19" s="74">
        <f>D$6+56</f>
        <v>56</v>
      </c>
      <c r="F19" s="75">
        <f>E19+4</f>
        <v>60</v>
      </c>
      <c r="G19" s="25"/>
      <c r="H19" s="29"/>
    </row>
    <row r="20" spans="1:9" ht="24" customHeight="1" x14ac:dyDescent="0.3">
      <c r="A20" s="71" t="s">
        <v>65</v>
      </c>
      <c r="B20" s="24" t="s">
        <v>66</v>
      </c>
      <c r="C20" s="53">
        <f>D8+9</f>
        <v>39</v>
      </c>
      <c r="D20" s="73">
        <f>E20-2</f>
        <v>61</v>
      </c>
      <c r="E20" s="74">
        <f>D$6+63</f>
        <v>63</v>
      </c>
      <c r="F20" s="75">
        <f>E20+2</f>
        <v>65</v>
      </c>
      <c r="G20" s="25"/>
      <c r="H20" s="29"/>
    </row>
    <row r="21" spans="1:9" ht="24" customHeight="1" x14ac:dyDescent="0.3">
      <c r="A21" s="71" t="s">
        <v>72</v>
      </c>
      <c r="B21" s="24" t="s">
        <v>73</v>
      </c>
      <c r="C21" s="53">
        <f>D8+10</f>
        <v>40</v>
      </c>
      <c r="D21" s="73">
        <f>E21-4</f>
        <v>66</v>
      </c>
      <c r="E21" s="74">
        <f>D$6+70</f>
        <v>70</v>
      </c>
      <c r="F21" s="75">
        <f>E21+4</f>
        <v>74</v>
      </c>
      <c r="G21" s="25"/>
      <c r="H21" s="29"/>
    </row>
    <row r="22" spans="1:9" ht="24" customHeight="1" thickBot="1" x14ac:dyDescent="0.35">
      <c r="A22" s="108" t="s">
        <v>74</v>
      </c>
      <c r="B22" s="109" t="s">
        <v>75</v>
      </c>
      <c r="C22" s="110">
        <f>D8+11</f>
        <v>41</v>
      </c>
      <c r="D22" s="111">
        <f>E22-2</f>
        <v>75</v>
      </c>
      <c r="E22" s="112">
        <f>D$6+77</f>
        <v>77</v>
      </c>
      <c r="F22" s="113">
        <f>E22+2</f>
        <v>79</v>
      </c>
      <c r="G22" s="114"/>
      <c r="H22" s="115"/>
    </row>
    <row r="26" spans="1:9" x14ac:dyDescent="0.3">
      <c r="I26" s="13"/>
    </row>
  </sheetData>
  <sheetProtection algorithmName="SHA-512" hashValue="3WsuVFrE4ZTFBDOsNKZCkw2lGjPhn1MjxPeijl6emV3WBcMeJW/Pg1VqNRU9atcrc2fm94IqUFY3uaxkKLyEQg==" saltValue="yUgnsxEsaDOE8g305HYPHg==" spinCount="100000" sheet="1" objects="1" scenarios="1"/>
  <mergeCells count="3">
    <mergeCell ref="C4:E4"/>
    <mergeCell ref="A6:C6"/>
    <mergeCell ref="A8:C8"/>
  </mergeCells>
  <conditionalFormatting sqref="D8">
    <cfRule type="cellIs" dxfId="14" priority="1" operator="lessThan">
      <formula>30</formula>
    </cfRule>
    <cfRule type="cellIs" dxfId="13" priority="2" operator="greaterThan">
      <formula>30</formula>
    </cfRule>
  </conditionalFormatting>
  <dataValidations count="1">
    <dataValidation type="whole" allowBlank="1" showInputMessage="1" showErrorMessage="1" error="Value must be between 0 and 6." sqref="E8" xr:uid="{00000000-0002-0000-0000-000000000000}">
      <formula1>0</formula1>
      <formula2>6</formula2>
    </dataValidation>
  </dataValidations>
  <pageMargins left="0.7" right="0.7" top="0.75" bottom="0.75" header="0.3" footer="0.3"/>
  <pageSetup paperSize="9" fitToHeight="0" orientation="landscape" r:id="rId1"/>
  <headerFooter alignWithMargins="0">
    <oddFooter>&amp;F</oddFooter>
  </headerFooter>
  <colBreaks count="1" manualBreakCount="1">
    <brk id="13"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
  <sheetViews>
    <sheetView zoomScaleSheetLayoutView="90" workbookViewId="0">
      <selection activeCell="J12" sqref="J12:J13"/>
    </sheetView>
  </sheetViews>
  <sheetFormatPr defaultColWidth="9.109375" defaultRowHeight="13.8" x14ac:dyDescent="0.3"/>
  <cols>
    <col min="1" max="1" width="27.77734375" style="11" customWidth="1"/>
    <col min="2" max="3" width="10.6640625" style="11" customWidth="1"/>
    <col min="4" max="6" width="14.33203125" style="11" customWidth="1"/>
    <col min="7" max="8" width="17.44140625" style="11" customWidth="1"/>
    <col min="9" max="9" width="4.109375" style="11" customWidth="1"/>
    <col min="10" max="10" width="12.44140625" style="13" customWidth="1"/>
    <col min="11" max="12" width="9.109375" style="13"/>
    <col min="13" max="13" width="4.33203125" style="13" customWidth="1"/>
    <col min="14" max="16384" width="9.109375" style="13"/>
  </cols>
  <sheetData>
    <row r="1" spans="1:14" ht="24" customHeight="1" x14ac:dyDescent="0.4">
      <c r="A1" s="10" t="s">
        <v>42</v>
      </c>
      <c r="B1" s="10"/>
      <c r="D1" s="12"/>
      <c r="E1" s="12"/>
    </row>
    <row r="2" spans="1:14" ht="16.2" customHeight="1" x14ac:dyDescent="0.3">
      <c r="A2" s="14" t="s">
        <v>67</v>
      </c>
      <c r="B2" s="14"/>
      <c r="N2" s="57"/>
    </row>
    <row r="3" spans="1:14" ht="14.25" customHeight="1" thickBot="1" x14ac:dyDescent="0.35">
      <c r="N3" s="57"/>
    </row>
    <row r="4" spans="1:14" ht="24" customHeight="1" thickBot="1" x14ac:dyDescent="0.35">
      <c r="A4" s="21" t="s">
        <v>0</v>
      </c>
      <c r="B4" s="21"/>
      <c r="C4" s="125"/>
      <c r="D4" s="126"/>
      <c r="E4" s="127"/>
      <c r="F4" s="13"/>
      <c r="G4" s="22" t="s">
        <v>1</v>
      </c>
      <c r="H4" s="23"/>
    </row>
    <row r="5" spans="1:14" ht="15" customHeight="1" thickBot="1" x14ac:dyDescent="0.35">
      <c r="A5" s="15"/>
      <c r="B5" s="15"/>
      <c r="C5" s="15"/>
      <c r="D5" s="15"/>
      <c r="E5" s="15"/>
      <c r="F5" s="15"/>
      <c r="G5" s="15"/>
      <c r="H5" s="15"/>
      <c r="I5" s="15"/>
    </row>
    <row r="6" spans="1:14" ht="33.75" customHeight="1" thickBot="1" x14ac:dyDescent="0.35">
      <c r="A6" s="128" t="s">
        <v>26</v>
      </c>
      <c r="B6" s="129"/>
      <c r="C6" s="129"/>
      <c r="D6" s="20"/>
      <c r="E6" s="88" t="s">
        <v>10</v>
      </c>
      <c r="F6" s="89"/>
      <c r="G6" s="34"/>
      <c r="H6" s="90"/>
      <c r="I6" s="15"/>
    </row>
    <row r="7" spans="1:14" ht="6.45" customHeight="1" thickBot="1" x14ac:dyDescent="0.35">
      <c r="A7" s="106"/>
      <c r="B7" s="107"/>
      <c r="C7" s="107"/>
      <c r="D7" s="107"/>
      <c r="E7" s="107"/>
      <c r="F7" s="107"/>
      <c r="G7" s="32"/>
      <c r="H7" s="36"/>
      <c r="I7" s="15"/>
    </row>
    <row r="8" spans="1:14" ht="39.75" customHeight="1" thickBot="1" x14ac:dyDescent="0.35">
      <c r="A8" s="130" t="s">
        <v>25</v>
      </c>
      <c r="B8" s="131"/>
      <c r="C8" s="131"/>
      <c r="D8" s="51">
        <v>31</v>
      </c>
      <c r="E8" s="51">
        <v>0</v>
      </c>
      <c r="F8" s="31"/>
      <c r="G8" s="87" t="s">
        <v>54</v>
      </c>
      <c r="H8" s="102">
        <f>D6+293-(D8*7+E8)</f>
        <v>76</v>
      </c>
      <c r="I8" s="15"/>
    </row>
    <row r="9" spans="1:14" ht="15" customHeight="1" x14ac:dyDescent="0.3">
      <c r="A9" s="106"/>
      <c r="B9" s="59"/>
      <c r="C9" s="107"/>
      <c r="D9" s="61" t="s">
        <v>22</v>
      </c>
      <c r="E9" s="61" t="s">
        <v>23</v>
      </c>
      <c r="F9" s="107"/>
      <c r="G9" s="50"/>
      <c r="H9" s="60"/>
      <c r="I9" s="15"/>
    </row>
    <row r="10" spans="1:14" ht="14.55" customHeight="1" x14ac:dyDescent="0.3">
      <c r="A10" s="106"/>
      <c r="B10" s="59" t="str">
        <f>IF(D8=31,"","This calendar can only be used for participants who enroll at 31 weeks gestation.")</f>
        <v/>
      </c>
      <c r="C10" s="107"/>
      <c r="D10" s="54"/>
      <c r="E10" s="54"/>
      <c r="F10" s="107"/>
      <c r="G10" s="52"/>
      <c r="H10" s="36"/>
      <c r="I10" s="15"/>
    </row>
    <row r="11" spans="1:14" ht="33.450000000000003" customHeight="1" thickBot="1" x14ac:dyDescent="0.35">
      <c r="A11" s="26" t="s">
        <v>9</v>
      </c>
      <c r="B11" s="49" t="s">
        <v>2</v>
      </c>
      <c r="C11" s="19" t="s">
        <v>24</v>
      </c>
      <c r="D11" s="26" t="s">
        <v>4</v>
      </c>
      <c r="E11" s="19" t="s">
        <v>8</v>
      </c>
      <c r="F11" s="27" t="s">
        <v>7</v>
      </c>
      <c r="G11" s="28" t="s">
        <v>6</v>
      </c>
      <c r="H11" s="27" t="s">
        <v>5</v>
      </c>
      <c r="I11" s="16"/>
    </row>
    <row r="12" spans="1:14" s="18" customFormat="1" ht="24.45" customHeight="1" thickTop="1" x14ac:dyDescent="0.3">
      <c r="A12" s="71" t="s">
        <v>11</v>
      </c>
      <c r="B12" s="24" t="s">
        <v>14</v>
      </c>
      <c r="C12" s="53">
        <f>D8+1</f>
        <v>32</v>
      </c>
      <c r="D12" s="73">
        <f>E12-6</f>
        <v>1</v>
      </c>
      <c r="E12" s="74">
        <f>D$6+7</f>
        <v>7</v>
      </c>
      <c r="F12" s="75">
        <f>E12+2</f>
        <v>9</v>
      </c>
      <c r="G12" s="25"/>
      <c r="H12" s="29"/>
      <c r="I12" s="17"/>
    </row>
    <row r="13" spans="1:14" s="18" customFormat="1" ht="24.45" customHeight="1" x14ac:dyDescent="0.3">
      <c r="A13" s="71" t="s">
        <v>57</v>
      </c>
      <c r="B13" s="24" t="s">
        <v>15</v>
      </c>
      <c r="C13" s="53">
        <f>D8+2</f>
        <v>33</v>
      </c>
      <c r="D13" s="73">
        <f>E13-4</f>
        <v>10</v>
      </c>
      <c r="E13" s="74">
        <f>D$6+14</f>
        <v>14</v>
      </c>
      <c r="F13" s="75">
        <f>E13+4</f>
        <v>18</v>
      </c>
      <c r="G13" s="25"/>
      <c r="H13" s="29"/>
      <c r="I13" s="17"/>
    </row>
    <row r="14" spans="1:14" s="18" customFormat="1" ht="24.45" customHeight="1" x14ac:dyDescent="0.3">
      <c r="A14" s="71" t="s">
        <v>12</v>
      </c>
      <c r="B14" s="24" t="s">
        <v>16</v>
      </c>
      <c r="C14" s="53">
        <f>D8+3</f>
        <v>34</v>
      </c>
      <c r="D14" s="73">
        <f>E14-2</f>
        <v>19</v>
      </c>
      <c r="E14" s="74">
        <f>D$6+21</f>
        <v>21</v>
      </c>
      <c r="F14" s="75">
        <f>E14+2</f>
        <v>23</v>
      </c>
      <c r="G14" s="25"/>
      <c r="H14" s="29"/>
      <c r="I14" s="17"/>
    </row>
    <row r="15" spans="1:14" s="18" customFormat="1" ht="24.45" customHeight="1" x14ac:dyDescent="0.3">
      <c r="A15" s="71" t="s">
        <v>58</v>
      </c>
      <c r="B15" s="24" t="s">
        <v>17</v>
      </c>
      <c r="C15" s="53">
        <f>D8+4</f>
        <v>35</v>
      </c>
      <c r="D15" s="73">
        <f>E15-4</f>
        <v>24</v>
      </c>
      <c r="E15" s="74">
        <f>D$6+28</f>
        <v>28</v>
      </c>
      <c r="F15" s="75">
        <f>E15+4</f>
        <v>32</v>
      </c>
      <c r="G15" s="25"/>
      <c r="H15" s="29"/>
      <c r="I15" s="17"/>
    </row>
    <row r="16" spans="1:14" s="18" customFormat="1" ht="24.45" customHeight="1" x14ac:dyDescent="0.3">
      <c r="A16" s="71" t="s">
        <v>13</v>
      </c>
      <c r="B16" s="24" t="s">
        <v>18</v>
      </c>
      <c r="C16" s="53">
        <f>D8+5</f>
        <v>36</v>
      </c>
      <c r="D16" s="73">
        <f>E16-2</f>
        <v>33</v>
      </c>
      <c r="E16" s="74">
        <f>D$6+35</f>
        <v>35</v>
      </c>
      <c r="F16" s="75">
        <f>E16+2</f>
        <v>37</v>
      </c>
      <c r="G16" s="25"/>
      <c r="H16" s="29"/>
      <c r="I16" s="17"/>
    </row>
    <row r="17" spans="1:9" ht="24.45" customHeight="1" x14ac:dyDescent="0.3">
      <c r="A17" s="71" t="s">
        <v>59</v>
      </c>
      <c r="B17" s="24" t="s">
        <v>60</v>
      </c>
      <c r="C17" s="53">
        <f>D8+6</f>
        <v>37</v>
      </c>
      <c r="D17" s="73">
        <f>E17-4</f>
        <v>38</v>
      </c>
      <c r="E17" s="74">
        <f>D$6+42</f>
        <v>42</v>
      </c>
      <c r="F17" s="75">
        <f>E17+4</f>
        <v>46</v>
      </c>
      <c r="G17" s="25"/>
      <c r="H17" s="29"/>
      <c r="I17" s="13"/>
    </row>
    <row r="18" spans="1:9" ht="24" customHeight="1" x14ac:dyDescent="0.3">
      <c r="A18" s="71" t="s">
        <v>62</v>
      </c>
      <c r="B18" s="24" t="s">
        <v>61</v>
      </c>
      <c r="C18" s="53">
        <f>D8+7</f>
        <v>38</v>
      </c>
      <c r="D18" s="73">
        <f>E18-2</f>
        <v>47</v>
      </c>
      <c r="E18" s="74">
        <f>D$6+49</f>
        <v>49</v>
      </c>
      <c r="F18" s="75">
        <f>E18+2</f>
        <v>51</v>
      </c>
      <c r="G18" s="25"/>
      <c r="H18" s="29"/>
    </row>
    <row r="19" spans="1:9" ht="24" customHeight="1" x14ac:dyDescent="0.3">
      <c r="A19" s="71" t="s">
        <v>64</v>
      </c>
      <c r="B19" s="24" t="s">
        <v>63</v>
      </c>
      <c r="C19" s="53">
        <f>D8+8</f>
        <v>39</v>
      </c>
      <c r="D19" s="73">
        <f>E19-4</f>
        <v>52</v>
      </c>
      <c r="E19" s="74">
        <f>D$6+56</f>
        <v>56</v>
      </c>
      <c r="F19" s="75">
        <f>E19+4</f>
        <v>60</v>
      </c>
      <c r="G19" s="25"/>
      <c r="H19" s="29"/>
    </row>
    <row r="20" spans="1:9" ht="24" customHeight="1" x14ac:dyDescent="0.3">
      <c r="A20" s="71" t="s">
        <v>65</v>
      </c>
      <c r="B20" s="24" t="s">
        <v>66</v>
      </c>
      <c r="C20" s="53">
        <f>D8+9</f>
        <v>40</v>
      </c>
      <c r="D20" s="73">
        <f>E20-2</f>
        <v>61</v>
      </c>
      <c r="E20" s="74">
        <f>D$6+63</f>
        <v>63</v>
      </c>
      <c r="F20" s="75">
        <f>E20+2</f>
        <v>65</v>
      </c>
      <c r="G20" s="25"/>
      <c r="H20" s="29"/>
    </row>
    <row r="21" spans="1:9" ht="24" customHeight="1" thickBot="1" x14ac:dyDescent="0.35">
      <c r="A21" s="108" t="s">
        <v>72</v>
      </c>
      <c r="B21" s="109" t="s">
        <v>73</v>
      </c>
      <c r="C21" s="110">
        <f>D8+10</f>
        <v>41</v>
      </c>
      <c r="D21" s="111">
        <f>E21-4</f>
        <v>66</v>
      </c>
      <c r="E21" s="112">
        <f>D$6+70</f>
        <v>70</v>
      </c>
      <c r="F21" s="113">
        <f>E21+4</f>
        <v>74</v>
      </c>
      <c r="G21" s="114"/>
      <c r="H21" s="115"/>
    </row>
    <row r="26" spans="1:9" x14ac:dyDescent="0.3">
      <c r="I26" s="13"/>
    </row>
  </sheetData>
  <sheetProtection algorithmName="SHA-512" hashValue="+azAf7aBjeawekFQkFDbnnRa8qe6SXv6ZTT11Lfvt9wv7ZkJPrNeZyLKCZJJ1nmWLvSN8Fd9MTRd+D6Tyhbc/Q==" saltValue="9M80gxs042zIzGVFaoWREA==" spinCount="100000" sheet="1" objects="1" scenarios="1"/>
  <mergeCells count="3">
    <mergeCell ref="C4:E4"/>
    <mergeCell ref="A6:C6"/>
    <mergeCell ref="A8:C8"/>
  </mergeCells>
  <conditionalFormatting sqref="D8">
    <cfRule type="cellIs" dxfId="12" priority="1" operator="lessThan">
      <formula>31</formula>
    </cfRule>
    <cfRule type="cellIs" dxfId="11" priority="2" operator="greaterThan">
      <formula>31</formula>
    </cfRule>
  </conditionalFormatting>
  <dataValidations count="1">
    <dataValidation type="whole" allowBlank="1" showInputMessage="1" showErrorMessage="1" error="Value must be between 0 and 6." sqref="E8" xr:uid="{00000000-0002-0000-0100-000000000000}">
      <formula1>0</formula1>
      <formula2>6</formula2>
    </dataValidation>
  </dataValidations>
  <pageMargins left="0.7" right="0.7" top="0.75" bottom="0.75" header="0.3" footer="0.3"/>
  <pageSetup paperSize="9" fitToHeight="0" orientation="landscape" r:id="rId1"/>
  <headerFooter alignWithMargins="0">
    <oddFooter>&amp;F</oddFooter>
  </headerFooter>
  <colBreaks count="1" manualBreakCount="1">
    <brk id="13" max="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6"/>
  <sheetViews>
    <sheetView zoomScaleSheetLayoutView="90" workbookViewId="0">
      <selection activeCell="E16" sqref="E16"/>
    </sheetView>
  </sheetViews>
  <sheetFormatPr defaultColWidth="9.109375" defaultRowHeight="13.8" x14ac:dyDescent="0.3"/>
  <cols>
    <col min="1" max="1" width="27.77734375" style="11" customWidth="1"/>
    <col min="2" max="3" width="10.6640625" style="11" customWidth="1"/>
    <col min="4" max="6" width="14.33203125" style="11" customWidth="1"/>
    <col min="7" max="8" width="17.44140625" style="11" customWidth="1"/>
    <col min="9" max="9" width="4.109375" style="11" customWidth="1"/>
    <col min="10" max="10" width="12.44140625" style="13" customWidth="1"/>
    <col min="11" max="12" width="9.109375" style="13"/>
    <col min="13" max="13" width="4.33203125" style="13" customWidth="1"/>
    <col min="14" max="16384" width="9.109375" style="13"/>
  </cols>
  <sheetData>
    <row r="1" spans="1:14" ht="24" customHeight="1" x14ac:dyDescent="0.4">
      <c r="A1" s="10" t="s">
        <v>42</v>
      </c>
      <c r="B1" s="10"/>
      <c r="D1" s="12"/>
      <c r="E1" s="12"/>
    </row>
    <row r="2" spans="1:14" ht="16.2" customHeight="1" x14ac:dyDescent="0.3">
      <c r="A2" s="14" t="s">
        <v>71</v>
      </c>
      <c r="B2" s="14"/>
      <c r="N2" s="57"/>
    </row>
    <row r="3" spans="1:14" ht="14.25" customHeight="1" thickBot="1" x14ac:dyDescent="0.35">
      <c r="N3" s="57"/>
    </row>
    <row r="4" spans="1:14" ht="24" customHeight="1" thickBot="1" x14ac:dyDescent="0.35">
      <c r="A4" s="21" t="s">
        <v>0</v>
      </c>
      <c r="B4" s="21"/>
      <c r="C4" s="125"/>
      <c r="D4" s="126"/>
      <c r="E4" s="127"/>
      <c r="F4" s="13"/>
      <c r="G4" s="22" t="s">
        <v>1</v>
      </c>
      <c r="H4" s="23"/>
    </row>
    <row r="5" spans="1:14" ht="15" customHeight="1" thickBot="1" x14ac:dyDescent="0.35">
      <c r="A5" s="15"/>
      <c r="B5" s="15"/>
      <c r="C5" s="15"/>
      <c r="D5" s="15"/>
      <c r="E5" s="15"/>
      <c r="F5" s="15"/>
      <c r="G5" s="15"/>
      <c r="H5" s="15"/>
      <c r="I5" s="15"/>
    </row>
    <row r="6" spans="1:14" ht="33.75" customHeight="1" thickBot="1" x14ac:dyDescent="0.35">
      <c r="A6" s="128" t="s">
        <v>26</v>
      </c>
      <c r="B6" s="129"/>
      <c r="C6" s="129"/>
      <c r="D6" s="20"/>
      <c r="E6" s="88" t="s">
        <v>10</v>
      </c>
      <c r="F6" s="89"/>
      <c r="G6" s="34"/>
      <c r="H6" s="90"/>
      <c r="I6" s="15"/>
    </row>
    <row r="7" spans="1:14" ht="6.45" customHeight="1" thickBot="1" x14ac:dyDescent="0.35">
      <c r="A7" s="106"/>
      <c r="B7" s="107"/>
      <c r="C7" s="107"/>
      <c r="D7" s="107"/>
      <c r="E7" s="107"/>
      <c r="F7" s="107"/>
      <c r="G7" s="32"/>
      <c r="H7" s="36"/>
      <c r="I7" s="15"/>
    </row>
    <row r="8" spans="1:14" ht="39.75" customHeight="1" thickBot="1" x14ac:dyDescent="0.35">
      <c r="A8" s="130" t="s">
        <v>25</v>
      </c>
      <c r="B8" s="131"/>
      <c r="C8" s="131"/>
      <c r="D8" s="51">
        <v>32</v>
      </c>
      <c r="E8" s="51">
        <v>0</v>
      </c>
      <c r="F8" s="31"/>
      <c r="G8" s="87" t="s">
        <v>54</v>
      </c>
      <c r="H8" s="102">
        <f>D6+293-(D8*7+E8)</f>
        <v>69</v>
      </c>
      <c r="I8" s="15"/>
    </row>
    <row r="9" spans="1:14" ht="15" customHeight="1" x14ac:dyDescent="0.3">
      <c r="A9" s="106"/>
      <c r="B9" s="59"/>
      <c r="C9" s="107"/>
      <c r="D9" s="61" t="s">
        <v>22</v>
      </c>
      <c r="E9" s="61" t="s">
        <v>23</v>
      </c>
      <c r="F9" s="107"/>
      <c r="G9" s="50"/>
      <c r="H9" s="60"/>
      <c r="I9" s="15"/>
    </row>
    <row r="10" spans="1:14" ht="14.55" customHeight="1" x14ac:dyDescent="0.3">
      <c r="A10" s="106"/>
      <c r="B10" s="59" t="str">
        <f>IF(D8=32,"","This calendar can only be used for participants who enroll at 32 weeks gestation.")</f>
        <v/>
      </c>
      <c r="C10" s="107"/>
      <c r="D10" s="54"/>
      <c r="E10" s="54"/>
      <c r="F10" s="107"/>
      <c r="G10" s="52"/>
      <c r="H10" s="36"/>
      <c r="I10" s="15"/>
    </row>
    <row r="11" spans="1:14" ht="33.450000000000003" customHeight="1" thickBot="1" x14ac:dyDescent="0.35">
      <c r="A11" s="26" t="s">
        <v>9</v>
      </c>
      <c r="B11" s="49" t="s">
        <v>2</v>
      </c>
      <c r="C11" s="19" t="s">
        <v>24</v>
      </c>
      <c r="D11" s="26" t="s">
        <v>4</v>
      </c>
      <c r="E11" s="19" t="s">
        <v>8</v>
      </c>
      <c r="F11" s="27" t="s">
        <v>7</v>
      </c>
      <c r="G11" s="28" t="s">
        <v>6</v>
      </c>
      <c r="H11" s="27" t="s">
        <v>5</v>
      </c>
      <c r="I11" s="16"/>
    </row>
    <row r="12" spans="1:14" s="18" customFormat="1" ht="24.45" customHeight="1" thickTop="1" x14ac:dyDescent="0.3">
      <c r="A12" s="71" t="s">
        <v>11</v>
      </c>
      <c r="B12" s="24" t="s">
        <v>14</v>
      </c>
      <c r="C12" s="53">
        <f>D8+1</f>
        <v>33</v>
      </c>
      <c r="D12" s="73">
        <f>E12-6</f>
        <v>1</v>
      </c>
      <c r="E12" s="74">
        <f>D$6+7</f>
        <v>7</v>
      </c>
      <c r="F12" s="75">
        <f>E12+2</f>
        <v>9</v>
      </c>
      <c r="G12" s="25"/>
      <c r="H12" s="29"/>
      <c r="I12" s="17"/>
    </row>
    <row r="13" spans="1:14" s="18" customFormat="1" ht="24.45" customHeight="1" x14ac:dyDescent="0.3">
      <c r="A13" s="71" t="s">
        <v>57</v>
      </c>
      <c r="B13" s="24" t="s">
        <v>15</v>
      </c>
      <c r="C13" s="53">
        <f>D8+2</f>
        <v>34</v>
      </c>
      <c r="D13" s="73">
        <f>E13-4</f>
        <v>10</v>
      </c>
      <c r="E13" s="74">
        <f>D$6+14</f>
        <v>14</v>
      </c>
      <c r="F13" s="75">
        <f>E13+4</f>
        <v>18</v>
      </c>
      <c r="G13" s="25"/>
      <c r="H13" s="29"/>
      <c r="I13" s="17"/>
    </row>
    <row r="14" spans="1:14" s="18" customFormat="1" ht="24.45" customHeight="1" x14ac:dyDescent="0.3">
      <c r="A14" s="71" t="s">
        <v>12</v>
      </c>
      <c r="B14" s="24" t="s">
        <v>16</v>
      </c>
      <c r="C14" s="53">
        <f>D8+3</f>
        <v>35</v>
      </c>
      <c r="D14" s="73">
        <f>E14-2</f>
        <v>19</v>
      </c>
      <c r="E14" s="74">
        <f>D$6+21</f>
        <v>21</v>
      </c>
      <c r="F14" s="75">
        <f>E14+2</f>
        <v>23</v>
      </c>
      <c r="G14" s="25"/>
      <c r="H14" s="29"/>
      <c r="I14" s="17"/>
    </row>
    <row r="15" spans="1:14" s="18" customFormat="1" ht="24.45" customHeight="1" x14ac:dyDescent="0.3">
      <c r="A15" s="71" t="s">
        <v>58</v>
      </c>
      <c r="B15" s="24" t="s">
        <v>17</v>
      </c>
      <c r="C15" s="53">
        <f>D8+4</f>
        <v>36</v>
      </c>
      <c r="D15" s="73">
        <f>E15-4</f>
        <v>24</v>
      </c>
      <c r="E15" s="74">
        <f>D$6+28</f>
        <v>28</v>
      </c>
      <c r="F15" s="75">
        <f>E15+4</f>
        <v>32</v>
      </c>
      <c r="G15" s="25"/>
      <c r="H15" s="29"/>
      <c r="I15" s="17"/>
    </row>
    <row r="16" spans="1:14" s="18" customFormat="1" ht="24.45" customHeight="1" x14ac:dyDescent="0.3">
      <c r="A16" s="71" t="s">
        <v>13</v>
      </c>
      <c r="B16" s="24" t="s">
        <v>18</v>
      </c>
      <c r="C16" s="53">
        <f>D8+5</f>
        <v>37</v>
      </c>
      <c r="D16" s="73">
        <f>E16-2</f>
        <v>33</v>
      </c>
      <c r="E16" s="74">
        <f>D$6+35</f>
        <v>35</v>
      </c>
      <c r="F16" s="75">
        <f>E16+2</f>
        <v>37</v>
      </c>
      <c r="G16" s="25"/>
      <c r="H16" s="29"/>
      <c r="I16" s="17"/>
    </row>
    <row r="17" spans="1:9" ht="24.45" customHeight="1" x14ac:dyDescent="0.3">
      <c r="A17" s="71" t="s">
        <v>59</v>
      </c>
      <c r="B17" s="24" t="s">
        <v>60</v>
      </c>
      <c r="C17" s="53">
        <f>D8+6</f>
        <v>38</v>
      </c>
      <c r="D17" s="73">
        <f>E17-4</f>
        <v>38</v>
      </c>
      <c r="E17" s="74">
        <f>D$6+42</f>
        <v>42</v>
      </c>
      <c r="F17" s="75">
        <f>E17+4</f>
        <v>46</v>
      </c>
      <c r="G17" s="25"/>
      <c r="H17" s="29"/>
      <c r="I17" s="13"/>
    </row>
    <row r="18" spans="1:9" ht="24" customHeight="1" x14ac:dyDescent="0.3">
      <c r="A18" s="71" t="s">
        <v>62</v>
      </c>
      <c r="B18" s="24" t="s">
        <v>61</v>
      </c>
      <c r="C18" s="53">
        <f>D8+7</f>
        <v>39</v>
      </c>
      <c r="D18" s="73">
        <f>E18-2</f>
        <v>47</v>
      </c>
      <c r="E18" s="74">
        <f>D$6+49</f>
        <v>49</v>
      </c>
      <c r="F18" s="75">
        <f>E18+2</f>
        <v>51</v>
      </c>
      <c r="G18" s="25"/>
      <c r="H18" s="29"/>
    </row>
    <row r="19" spans="1:9" ht="24" customHeight="1" x14ac:dyDescent="0.3">
      <c r="A19" s="71" t="s">
        <v>64</v>
      </c>
      <c r="B19" s="24" t="s">
        <v>63</v>
      </c>
      <c r="C19" s="53">
        <f>D8+8</f>
        <v>40</v>
      </c>
      <c r="D19" s="73">
        <f>E19-4</f>
        <v>52</v>
      </c>
      <c r="E19" s="74">
        <f>D$6+56</f>
        <v>56</v>
      </c>
      <c r="F19" s="75">
        <f>E19+4</f>
        <v>60</v>
      </c>
      <c r="G19" s="25"/>
      <c r="H19" s="29"/>
    </row>
    <row r="20" spans="1:9" ht="24" customHeight="1" thickBot="1" x14ac:dyDescent="0.35">
      <c r="A20" s="108" t="s">
        <v>65</v>
      </c>
      <c r="B20" s="109" t="s">
        <v>66</v>
      </c>
      <c r="C20" s="110">
        <f>D8+9</f>
        <v>41</v>
      </c>
      <c r="D20" s="111">
        <f>E20-2</f>
        <v>61</v>
      </c>
      <c r="E20" s="112">
        <f>D$6+63</f>
        <v>63</v>
      </c>
      <c r="F20" s="113">
        <f>E20+2</f>
        <v>65</v>
      </c>
      <c r="G20" s="114"/>
      <c r="H20" s="115"/>
    </row>
    <row r="26" spans="1:9" x14ac:dyDescent="0.3">
      <c r="I26" s="13"/>
    </row>
  </sheetData>
  <sheetProtection algorithmName="SHA-512" hashValue="bC5A1W7hfWhs/W7yx/+ZejIecu4QO/DKH3WhZl9XJ0prWGc+e+iSzGILG4SM7A0+Qvj2CCGHypBHMBE4A7TVSw==" saltValue="9sT76uMxpWuMKULrHQ5NQg==" spinCount="100000" sheet="1" objects="1" scenarios="1"/>
  <mergeCells count="3">
    <mergeCell ref="C4:E4"/>
    <mergeCell ref="A6:C6"/>
    <mergeCell ref="A8:C8"/>
  </mergeCells>
  <conditionalFormatting sqref="D8">
    <cfRule type="cellIs" dxfId="10" priority="1" operator="lessThan">
      <formula>32</formula>
    </cfRule>
    <cfRule type="cellIs" dxfId="9" priority="2" operator="greaterThan">
      <formula>32</formula>
    </cfRule>
  </conditionalFormatting>
  <dataValidations count="1">
    <dataValidation type="whole" allowBlank="1" showInputMessage="1" showErrorMessage="1" error="Value must be between 0 and 6." sqref="E8" xr:uid="{00000000-0002-0000-0200-000000000000}">
      <formula1>0</formula1>
      <formula2>6</formula2>
    </dataValidation>
  </dataValidations>
  <pageMargins left="0.7" right="0.7" top="0.75" bottom="0.75" header="0.3" footer="0.3"/>
  <pageSetup paperSize="9" fitToHeight="0" orientation="landscape" r:id="rId1"/>
  <headerFooter alignWithMargins="0">
    <oddFooter>&amp;F</oddFooter>
  </headerFooter>
  <colBreaks count="1" manualBreakCount="1">
    <brk id="13" max="3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6"/>
  <sheetViews>
    <sheetView zoomScaleSheetLayoutView="90" workbookViewId="0">
      <selection activeCell="G18" sqref="G18"/>
    </sheetView>
  </sheetViews>
  <sheetFormatPr defaultColWidth="9.109375" defaultRowHeight="13.8" x14ac:dyDescent="0.3"/>
  <cols>
    <col min="1" max="1" width="27.77734375" style="11" customWidth="1"/>
    <col min="2" max="3" width="10.6640625" style="11" customWidth="1"/>
    <col min="4" max="6" width="14.33203125" style="11" customWidth="1"/>
    <col min="7" max="8" width="17.44140625" style="11" customWidth="1"/>
    <col min="9" max="9" width="4.109375" style="11" customWidth="1"/>
    <col min="10" max="10" width="12.44140625" style="13" customWidth="1"/>
    <col min="11" max="12" width="9.109375" style="13"/>
    <col min="13" max="13" width="4.33203125" style="13" customWidth="1"/>
    <col min="14" max="16384" width="9.109375" style="13"/>
  </cols>
  <sheetData>
    <row r="1" spans="1:14" ht="24" customHeight="1" x14ac:dyDescent="0.4">
      <c r="A1" s="10" t="s">
        <v>42</v>
      </c>
      <c r="B1" s="10"/>
      <c r="D1" s="12"/>
      <c r="E1" s="12"/>
    </row>
    <row r="2" spans="1:14" ht="16.2" customHeight="1" x14ac:dyDescent="0.3">
      <c r="A2" s="14" t="s">
        <v>70</v>
      </c>
      <c r="B2" s="14"/>
      <c r="N2" s="57"/>
    </row>
    <row r="3" spans="1:14" ht="14.25" customHeight="1" thickBot="1" x14ac:dyDescent="0.35">
      <c r="N3" s="57"/>
    </row>
    <row r="4" spans="1:14" ht="24" customHeight="1" thickBot="1" x14ac:dyDescent="0.35">
      <c r="A4" s="21" t="s">
        <v>0</v>
      </c>
      <c r="B4" s="21"/>
      <c r="C4" s="125"/>
      <c r="D4" s="126"/>
      <c r="E4" s="127"/>
      <c r="F4" s="13"/>
      <c r="G4" s="22" t="s">
        <v>1</v>
      </c>
      <c r="H4" s="23"/>
    </row>
    <row r="5" spans="1:14" ht="15" customHeight="1" thickBot="1" x14ac:dyDescent="0.35">
      <c r="A5" s="15"/>
      <c r="B5" s="15"/>
      <c r="C5" s="15"/>
      <c r="D5" s="15"/>
      <c r="E5" s="15"/>
      <c r="F5" s="15"/>
      <c r="G5" s="15"/>
      <c r="H5" s="15"/>
      <c r="I5" s="15"/>
    </row>
    <row r="6" spans="1:14" ht="33.75" customHeight="1" thickBot="1" x14ac:dyDescent="0.35">
      <c r="A6" s="128" t="s">
        <v>26</v>
      </c>
      <c r="B6" s="129"/>
      <c r="C6" s="129"/>
      <c r="D6" s="20"/>
      <c r="E6" s="88" t="s">
        <v>10</v>
      </c>
      <c r="F6" s="89"/>
      <c r="G6" s="34"/>
      <c r="H6" s="90"/>
      <c r="I6" s="15"/>
    </row>
    <row r="7" spans="1:14" ht="6.45" customHeight="1" thickBot="1" x14ac:dyDescent="0.35">
      <c r="A7" s="106"/>
      <c r="B7" s="107"/>
      <c r="C7" s="107"/>
      <c r="D7" s="107"/>
      <c r="E7" s="107"/>
      <c r="F7" s="107"/>
      <c r="G7" s="32"/>
      <c r="H7" s="36"/>
      <c r="I7" s="15"/>
    </row>
    <row r="8" spans="1:14" ht="39.75" customHeight="1" thickBot="1" x14ac:dyDescent="0.35">
      <c r="A8" s="130" t="s">
        <v>25</v>
      </c>
      <c r="B8" s="131"/>
      <c r="C8" s="131"/>
      <c r="D8" s="51">
        <v>33</v>
      </c>
      <c r="E8" s="51">
        <v>0</v>
      </c>
      <c r="F8" s="31"/>
      <c r="G8" s="87" t="s">
        <v>54</v>
      </c>
      <c r="H8" s="102">
        <f>D6+293-(D8*7+E8)</f>
        <v>62</v>
      </c>
      <c r="I8" s="15"/>
    </row>
    <row r="9" spans="1:14" ht="15" customHeight="1" x14ac:dyDescent="0.3">
      <c r="A9" s="106"/>
      <c r="B9" s="59"/>
      <c r="C9" s="107"/>
      <c r="D9" s="61" t="s">
        <v>22</v>
      </c>
      <c r="E9" s="61" t="s">
        <v>23</v>
      </c>
      <c r="F9" s="107"/>
      <c r="G9" s="50"/>
      <c r="H9" s="60"/>
      <c r="I9" s="15"/>
    </row>
    <row r="10" spans="1:14" ht="14.55" customHeight="1" x14ac:dyDescent="0.3">
      <c r="A10" s="106"/>
      <c r="B10" s="59" t="str">
        <f>IF(D8=33,"","This calendar can only be used for participants who enroll at 33 weeks gestation.")</f>
        <v/>
      </c>
      <c r="C10" s="107"/>
      <c r="D10" s="54"/>
      <c r="E10" s="54"/>
      <c r="F10" s="107"/>
      <c r="G10" s="52"/>
      <c r="H10" s="36"/>
      <c r="I10" s="15"/>
    </row>
    <row r="11" spans="1:14" ht="33.450000000000003" customHeight="1" thickBot="1" x14ac:dyDescent="0.35">
      <c r="A11" s="26" t="s">
        <v>9</v>
      </c>
      <c r="B11" s="49" t="s">
        <v>2</v>
      </c>
      <c r="C11" s="19" t="s">
        <v>24</v>
      </c>
      <c r="D11" s="26" t="s">
        <v>4</v>
      </c>
      <c r="E11" s="19" t="s">
        <v>8</v>
      </c>
      <c r="F11" s="27" t="s">
        <v>7</v>
      </c>
      <c r="G11" s="28" t="s">
        <v>6</v>
      </c>
      <c r="H11" s="27" t="s">
        <v>5</v>
      </c>
      <c r="I11" s="16"/>
    </row>
    <row r="12" spans="1:14" s="18" customFormat="1" ht="24.45" customHeight="1" thickTop="1" x14ac:dyDescent="0.3">
      <c r="A12" s="71" t="s">
        <v>11</v>
      </c>
      <c r="B12" s="24" t="s">
        <v>14</v>
      </c>
      <c r="C12" s="53">
        <f>D8+1</f>
        <v>34</v>
      </c>
      <c r="D12" s="73">
        <f>E12-6</f>
        <v>1</v>
      </c>
      <c r="E12" s="74">
        <f>D$6+7</f>
        <v>7</v>
      </c>
      <c r="F12" s="75">
        <f>E12+2</f>
        <v>9</v>
      </c>
      <c r="G12" s="25"/>
      <c r="H12" s="29"/>
      <c r="I12" s="17"/>
    </row>
    <row r="13" spans="1:14" s="18" customFormat="1" ht="24.45" customHeight="1" x14ac:dyDescent="0.3">
      <c r="A13" s="71" t="s">
        <v>57</v>
      </c>
      <c r="B13" s="24" t="s">
        <v>15</v>
      </c>
      <c r="C13" s="53">
        <f>D8+2</f>
        <v>35</v>
      </c>
      <c r="D13" s="73">
        <f>E13-4</f>
        <v>10</v>
      </c>
      <c r="E13" s="74">
        <f>D$6+14</f>
        <v>14</v>
      </c>
      <c r="F13" s="75">
        <f>E13+4</f>
        <v>18</v>
      </c>
      <c r="G13" s="25"/>
      <c r="H13" s="29"/>
      <c r="I13" s="17"/>
    </row>
    <row r="14" spans="1:14" s="18" customFormat="1" ht="24.45" customHeight="1" x14ac:dyDescent="0.3">
      <c r="A14" s="71" t="s">
        <v>12</v>
      </c>
      <c r="B14" s="24" t="s">
        <v>16</v>
      </c>
      <c r="C14" s="53">
        <f>D8+3</f>
        <v>36</v>
      </c>
      <c r="D14" s="73">
        <f>E14-2</f>
        <v>19</v>
      </c>
      <c r="E14" s="74">
        <f>D$6+21</f>
        <v>21</v>
      </c>
      <c r="F14" s="75">
        <f>E14+2</f>
        <v>23</v>
      </c>
      <c r="G14" s="25"/>
      <c r="H14" s="29"/>
      <c r="I14" s="17"/>
    </row>
    <row r="15" spans="1:14" s="18" customFormat="1" ht="24.45" customHeight="1" x14ac:dyDescent="0.3">
      <c r="A15" s="71" t="s">
        <v>58</v>
      </c>
      <c r="B15" s="24" t="s">
        <v>17</v>
      </c>
      <c r="C15" s="53">
        <f>D8+4</f>
        <v>37</v>
      </c>
      <c r="D15" s="73">
        <f>E15-4</f>
        <v>24</v>
      </c>
      <c r="E15" s="74">
        <f>D$6+28</f>
        <v>28</v>
      </c>
      <c r="F15" s="75">
        <f>E15+4</f>
        <v>32</v>
      </c>
      <c r="G15" s="25"/>
      <c r="H15" s="29"/>
      <c r="I15" s="17"/>
    </row>
    <row r="16" spans="1:14" s="18" customFormat="1" ht="24.45" customHeight="1" x14ac:dyDescent="0.3">
      <c r="A16" s="71" t="s">
        <v>13</v>
      </c>
      <c r="B16" s="24" t="s">
        <v>18</v>
      </c>
      <c r="C16" s="53">
        <f>D8+5</f>
        <v>38</v>
      </c>
      <c r="D16" s="73">
        <f>E16-2</f>
        <v>33</v>
      </c>
      <c r="E16" s="74">
        <f>D$6+35</f>
        <v>35</v>
      </c>
      <c r="F16" s="75">
        <f>E16+2</f>
        <v>37</v>
      </c>
      <c r="G16" s="25"/>
      <c r="H16" s="29"/>
      <c r="I16" s="17"/>
    </row>
    <row r="17" spans="1:9" ht="24.45" customHeight="1" x14ac:dyDescent="0.3">
      <c r="A17" s="71" t="s">
        <v>59</v>
      </c>
      <c r="B17" s="24" t="s">
        <v>60</v>
      </c>
      <c r="C17" s="53">
        <f>D8+6</f>
        <v>39</v>
      </c>
      <c r="D17" s="73">
        <f>E17-4</f>
        <v>38</v>
      </c>
      <c r="E17" s="74">
        <f>D$6+42</f>
        <v>42</v>
      </c>
      <c r="F17" s="75">
        <f>E17+4</f>
        <v>46</v>
      </c>
      <c r="G17" s="25"/>
      <c r="H17" s="29"/>
      <c r="I17" s="13"/>
    </row>
    <row r="18" spans="1:9" ht="24" customHeight="1" x14ac:dyDescent="0.3">
      <c r="A18" s="71" t="s">
        <v>62</v>
      </c>
      <c r="B18" s="24" t="s">
        <v>61</v>
      </c>
      <c r="C18" s="53">
        <f>D8+7</f>
        <v>40</v>
      </c>
      <c r="D18" s="73">
        <f>E18-2</f>
        <v>47</v>
      </c>
      <c r="E18" s="74">
        <f>D$6+49</f>
        <v>49</v>
      </c>
      <c r="F18" s="75">
        <f>E18+2</f>
        <v>51</v>
      </c>
      <c r="G18" s="25"/>
      <c r="H18" s="29"/>
    </row>
    <row r="19" spans="1:9" ht="24" customHeight="1" thickBot="1" x14ac:dyDescent="0.35">
      <c r="A19" s="108" t="s">
        <v>64</v>
      </c>
      <c r="B19" s="109" t="s">
        <v>63</v>
      </c>
      <c r="C19" s="110">
        <f>D8+8</f>
        <v>41</v>
      </c>
      <c r="D19" s="111">
        <f>E19-4</f>
        <v>52</v>
      </c>
      <c r="E19" s="112">
        <f>D$6+56</f>
        <v>56</v>
      </c>
      <c r="F19" s="113">
        <f>E19+4</f>
        <v>60</v>
      </c>
      <c r="G19" s="114"/>
      <c r="H19" s="115"/>
    </row>
    <row r="26" spans="1:9" x14ac:dyDescent="0.3">
      <c r="I26" s="13"/>
    </row>
  </sheetData>
  <sheetProtection algorithmName="SHA-512" hashValue="rZaHeh5nEVFoQbmefevV5rLyf1pQSaOg1RBUvcOOBZzdWJjJKjlfpyCnipGVHLXOs3L4rRc92xOSY6QqbIf9CQ==" saltValue="gRmBEHpkE9w7Eq4jRt8ngA==" spinCount="100000" sheet="1" objects="1" scenarios="1"/>
  <mergeCells count="3">
    <mergeCell ref="C4:E4"/>
    <mergeCell ref="A6:C6"/>
    <mergeCell ref="A8:C8"/>
  </mergeCells>
  <conditionalFormatting sqref="D8">
    <cfRule type="cellIs" dxfId="8" priority="1" operator="lessThan">
      <formula>33</formula>
    </cfRule>
    <cfRule type="cellIs" dxfId="7" priority="2" operator="greaterThan">
      <formula>33</formula>
    </cfRule>
  </conditionalFormatting>
  <dataValidations count="1">
    <dataValidation type="whole" allowBlank="1" showInputMessage="1" showErrorMessage="1" error="Value must be between 0 and 6." sqref="E8" xr:uid="{00000000-0002-0000-0300-000000000000}">
      <formula1>0</formula1>
      <formula2>6</formula2>
    </dataValidation>
  </dataValidations>
  <pageMargins left="0.7" right="0.7" top="0.75" bottom="0.75" header="0.3" footer="0.3"/>
  <pageSetup paperSize="9" fitToHeight="0" orientation="landscape" r:id="rId1"/>
  <headerFooter alignWithMargins="0">
    <oddFooter>&amp;F</oddFooter>
  </headerFooter>
  <colBreaks count="1" manualBreakCount="1">
    <brk id="13" max="3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6"/>
  <sheetViews>
    <sheetView zoomScaleSheetLayoutView="90" workbookViewId="0">
      <selection activeCell="E18" sqref="E18"/>
    </sheetView>
  </sheetViews>
  <sheetFormatPr defaultColWidth="9.109375" defaultRowHeight="13.8" x14ac:dyDescent="0.3"/>
  <cols>
    <col min="1" max="1" width="27.77734375" style="11" customWidth="1"/>
    <col min="2" max="3" width="10.6640625" style="11" customWidth="1"/>
    <col min="4" max="6" width="14.33203125" style="11" customWidth="1"/>
    <col min="7" max="8" width="17.44140625" style="11" customWidth="1"/>
    <col min="9" max="9" width="4.109375" style="11" customWidth="1"/>
    <col min="10" max="10" width="12.44140625" style="13" customWidth="1"/>
    <col min="11" max="12" width="9.109375" style="13"/>
    <col min="13" max="13" width="4.33203125" style="13" customWidth="1"/>
    <col min="14" max="16384" width="9.109375" style="13"/>
  </cols>
  <sheetData>
    <row r="1" spans="1:14" ht="24" customHeight="1" x14ac:dyDescent="0.4">
      <c r="A1" s="10" t="s">
        <v>42</v>
      </c>
      <c r="B1" s="10"/>
      <c r="D1" s="12"/>
      <c r="E1" s="12"/>
    </row>
    <row r="2" spans="1:14" ht="16.2" customHeight="1" x14ac:dyDescent="0.3">
      <c r="A2" s="14" t="s">
        <v>69</v>
      </c>
      <c r="B2" s="14"/>
      <c r="N2" s="57"/>
    </row>
    <row r="3" spans="1:14" ht="14.25" customHeight="1" thickBot="1" x14ac:dyDescent="0.35">
      <c r="N3" s="57"/>
    </row>
    <row r="4" spans="1:14" ht="24" customHeight="1" thickBot="1" x14ac:dyDescent="0.35">
      <c r="A4" s="21" t="s">
        <v>0</v>
      </c>
      <c r="B4" s="21"/>
      <c r="C4" s="125"/>
      <c r="D4" s="126"/>
      <c r="E4" s="127"/>
      <c r="F4" s="13"/>
      <c r="G4" s="22" t="s">
        <v>1</v>
      </c>
      <c r="H4" s="23"/>
    </row>
    <row r="5" spans="1:14" ht="15" customHeight="1" thickBot="1" x14ac:dyDescent="0.35">
      <c r="A5" s="15"/>
      <c r="B5" s="15"/>
      <c r="C5" s="15"/>
      <c r="D5" s="15"/>
      <c r="E5" s="15"/>
      <c r="F5" s="15"/>
      <c r="G5" s="15"/>
      <c r="H5" s="15"/>
      <c r="I5" s="15"/>
    </row>
    <row r="6" spans="1:14" ht="33.75" customHeight="1" thickBot="1" x14ac:dyDescent="0.35">
      <c r="A6" s="128" t="s">
        <v>26</v>
      </c>
      <c r="B6" s="129"/>
      <c r="C6" s="129"/>
      <c r="D6" s="20"/>
      <c r="E6" s="88" t="s">
        <v>10</v>
      </c>
      <c r="F6" s="89"/>
      <c r="G6" s="34"/>
      <c r="H6" s="90"/>
      <c r="I6" s="15"/>
    </row>
    <row r="7" spans="1:14" ht="6.45" customHeight="1" thickBot="1" x14ac:dyDescent="0.35">
      <c r="A7" s="106"/>
      <c r="B7" s="107"/>
      <c r="C7" s="107"/>
      <c r="D7" s="107"/>
      <c r="E7" s="107"/>
      <c r="F7" s="107"/>
      <c r="G7" s="32"/>
      <c r="H7" s="36"/>
      <c r="I7" s="15"/>
    </row>
    <row r="8" spans="1:14" ht="39.75" customHeight="1" thickBot="1" x14ac:dyDescent="0.35">
      <c r="A8" s="130" t="s">
        <v>25</v>
      </c>
      <c r="B8" s="131"/>
      <c r="C8" s="131"/>
      <c r="D8" s="51">
        <v>34</v>
      </c>
      <c r="E8" s="51">
        <v>0</v>
      </c>
      <c r="F8" s="31"/>
      <c r="G8" s="87" t="s">
        <v>54</v>
      </c>
      <c r="H8" s="102">
        <f>D6+293-(D8*7+E8)</f>
        <v>55</v>
      </c>
      <c r="I8" s="15"/>
    </row>
    <row r="9" spans="1:14" ht="15" customHeight="1" x14ac:dyDescent="0.3">
      <c r="A9" s="106"/>
      <c r="B9" s="59"/>
      <c r="C9" s="107"/>
      <c r="D9" s="61" t="s">
        <v>22</v>
      </c>
      <c r="E9" s="61" t="s">
        <v>23</v>
      </c>
      <c r="F9" s="107"/>
      <c r="G9" s="50"/>
      <c r="H9" s="60"/>
      <c r="I9" s="15"/>
    </row>
    <row r="10" spans="1:14" ht="14.55" customHeight="1" x14ac:dyDescent="0.3">
      <c r="A10" s="106"/>
      <c r="B10" s="59" t="str">
        <f>IF(D8=34,"","This calendar can only be used for participants who enroll at 34 weeks gestation.")</f>
        <v/>
      </c>
      <c r="C10" s="107"/>
      <c r="D10" s="54"/>
      <c r="E10" s="54"/>
      <c r="F10" s="107"/>
      <c r="G10" s="52"/>
      <c r="H10" s="36"/>
      <c r="I10" s="15"/>
    </row>
    <row r="11" spans="1:14" ht="33.450000000000003" customHeight="1" thickBot="1" x14ac:dyDescent="0.35">
      <c r="A11" s="26" t="s">
        <v>9</v>
      </c>
      <c r="B11" s="49" t="s">
        <v>2</v>
      </c>
      <c r="C11" s="19" t="s">
        <v>24</v>
      </c>
      <c r="D11" s="26" t="s">
        <v>4</v>
      </c>
      <c r="E11" s="19" t="s">
        <v>8</v>
      </c>
      <c r="F11" s="27" t="s">
        <v>7</v>
      </c>
      <c r="G11" s="28" t="s">
        <v>6</v>
      </c>
      <c r="H11" s="27" t="s">
        <v>5</v>
      </c>
      <c r="I11" s="16"/>
    </row>
    <row r="12" spans="1:14" s="18" customFormat="1" ht="24.45" customHeight="1" thickTop="1" x14ac:dyDescent="0.3">
      <c r="A12" s="71" t="s">
        <v>11</v>
      </c>
      <c r="B12" s="24" t="s">
        <v>14</v>
      </c>
      <c r="C12" s="53">
        <f>D8+1</f>
        <v>35</v>
      </c>
      <c r="D12" s="73">
        <f>E12-6</f>
        <v>1</v>
      </c>
      <c r="E12" s="74">
        <f>D$6+7</f>
        <v>7</v>
      </c>
      <c r="F12" s="75">
        <f>E12+2</f>
        <v>9</v>
      </c>
      <c r="G12" s="25"/>
      <c r="H12" s="29"/>
      <c r="I12" s="17"/>
    </row>
    <row r="13" spans="1:14" s="18" customFormat="1" ht="24.45" customHeight="1" x14ac:dyDescent="0.3">
      <c r="A13" s="71" t="s">
        <v>57</v>
      </c>
      <c r="B13" s="24" t="s">
        <v>15</v>
      </c>
      <c r="C13" s="53">
        <f>D8+2</f>
        <v>36</v>
      </c>
      <c r="D13" s="73">
        <f>E13-4</f>
        <v>10</v>
      </c>
      <c r="E13" s="74">
        <f>D$6+14</f>
        <v>14</v>
      </c>
      <c r="F13" s="75">
        <f>E13+4</f>
        <v>18</v>
      </c>
      <c r="G13" s="25"/>
      <c r="H13" s="29"/>
      <c r="I13" s="17"/>
    </row>
    <row r="14" spans="1:14" s="18" customFormat="1" ht="24.45" customHeight="1" x14ac:dyDescent="0.3">
      <c r="A14" s="71" t="s">
        <v>12</v>
      </c>
      <c r="B14" s="24" t="s">
        <v>16</v>
      </c>
      <c r="C14" s="53">
        <f>D8+3</f>
        <v>37</v>
      </c>
      <c r="D14" s="73">
        <f>E14-2</f>
        <v>19</v>
      </c>
      <c r="E14" s="74">
        <f>D$6+21</f>
        <v>21</v>
      </c>
      <c r="F14" s="75">
        <f>E14+2</f>
        <v>23</v>
      </c>
      <c r="G14" s="25"/>
      <c r="H14" s="29"/>
      <c r="I14" s="17"/>
    </row>
    <row r="15" spans="1:14" s="18" customFormat="1" ht="24.45" customHeight="1" x14ac:dyDescent="0.3">
      <c r="A15" s="71" t="s">
        <v>58</v>
      </c>
      <c r="B15" s="24" t="s">
        <v>17</v>
      </c>
      <c r="C15" s="53">
        <f>D8+4</f>
        <v>38</v>
      </c>
      <c r="D15" s="73">
        <f>E15-4</f>
        <v>24</v>
      </c>
      <c r="E15" s="74">
        <f>D$6+28</f>
        <v>28</v>
      </c>
      <c r="F15" s="75">
        <f>E15+4</f>
        <v>32</v>
      </c>
      <c r="G15" s="25"/>
      <c r="H15" s="29"/>
      <c r="I15" s="17"/>
    </row>
    <row r="16" spans="1:14" s="18" customFormat="1" ht="24.45" customHeight="1" x14ac:dyDescent="0.3">
      <c r="A16" s="71" t="s">
        <v>13</v>
      </c>
      <c r="B16" s="24" t="s">
        <v>18</v>
      </c>
      <c r="C16" s="53">
        <f>D8+5</f>
        <v>39</v>
      </c>
      <c r="D16" s="73">
        <f>E16-2</f>
        <v>33</v>
      </c>
      <c r="E16" s="74">
        <f>D$6+35</f>
        <v>35</v>
      </c>
      <c r="F16" s="75">
        <f>E16+2</f>
        <v>37</v>
      </c>
      <c r="G16" s="25"/>
      <c r="H16" s="29"/>
      <c r="I16" s="17"/>
    </row>
    <row r="17" spans="1:9" ht="24.45" customHeight="1" x14ac:dyDescent="0.3">
      <c r="A17" s="71" t="s">
        <v>59</v>
      </c>
      <c r="B17" s="24" t="s">
        <v>60</v>
      </c>
      <c r="C17" s="53">
        <f>D8+6</f>
        <v>40</v>
      </c>
      <c r="D17" s="73">
        <f>E17-4</f>
        <v>38</v>
      </c>
      <c r="E17" s="74">
        <f>D$6+42</f>
        <v>42</v>
      </c>
      <c r="F17" s="75">
        <f>E17+4</f>
        <v>46</v>
      </c>
      <c r="G17" s="25"/>
      <c r="H17" s="29"/>
      <c r="I17" s="13"/>
    </row>
    <row r="18" spans="1:9" ht="24" customHeight="1" thickBot="1" x14ac:dyDescent="0.35">
      <c r="A18" s="108" t="s">
        <v>62</v>
      </c>
      <c r="B18" s="109" t="s">
        <v>61</v>
      </c>
      <c r="C18" s="110">
        <f>D8+7</f>
        <v>41</v>
      </c>
      <c r="D18" s="111">
        <f>E18-2</f>
        <v>47</v>
      </c>
      <c r="E18" s="112">
        <f>D$6+49</f>
        <v>49</v>
      </c>
      <c r="F18" s="113">
        <f>E18+2</f>
        <v>51</v>
      </c>
      <c r="G18" s="114"/>
      <c r="H18" s="115"/>
    </row>
    <row r="26" spans="1:9" x14ac:dyDescent="0.3">
      <c r="I26" s="13"/>
    </row>
  </sheetData>
  <sheetProtection algorithmName="SHA-512" hashValue="DUV65hkihwxdGPeuGzQF6AXw1f9U+0yGtMWhBsM74eHN3GGcG4Z6Q7LhrDvyaBpblzmDJemRsBlJ/Rfeknr32Q==" saltValue="KhjAy8ZbOfsx2QiOHVjkoA==" spinCount="100000" sheet="1" objects="1" scenarios="1"/>
  <mergeCells count="3">
    <mergeCell ref="C4:E4"/>
    <mergeCell ref="A6:C6"/>
    <mergeCell ref="A8:C8"/>
  </mergeCells>
  <conditionalFormatting sqref="D8">
    <cfRule type="cellIs" dxfId="6" priority="1" operator="lessThan">
      <formula>34</formula>
    </cfRule>
    <cfRule type="cellIs" dxfId="5" priority="2" operator="greaterThan">
      <formula>34</formula>
    </cfRule>
  </conditionalFormatting>
  <dataValidations count="1">
    <dataValidation type="whole" allowBlank="1" showInputMessage="1" showErrorMessage="1" error="Value must be between 0 and 6." sqref="E8" xr:uid="{00000000-0002-0000-0400-000000000000}">
      <formula1>0</formula1>
      <formula2>6</formula2>
    </dataValidation>
  </dataValidations>
  <pageMargins left="0.7" right="0.7" top="0.75" bottom="0.75" header="0.3" footer="0.3"/>
  <pageSetup paperSize="9" fitToHeight="0" orientation="landscape" r:id="rId1"/>
  <headerFooter alignWithMargins="0">
    <oddFooter>&amp;F</oddFooter>
  </headerFooter>
  <colBreaks count="1" manualBreakCount="1">
    <brk id="13" max="3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6"/>
  <sheetViews>
    <sheetView zoomScaleSheetLayoutView="90" workbookViewId="0">
      <selection activeCell="C19" sqref="C19"/>
    </sheetView>
  </sheetViews>
  <sheetFormatPr defaultColWidth="9.109375" defaultRowHeight="13.8" x14ac:dyDescent="0.3"/>
  <cols>
    <col min="1" max="1" width="27.77734375" style="11" customWidth="1"/>
    <col min="2" max="3" width="10.6640625" style="11" customWidth="1"/>
    <col min="4" max="6" width="14.33203125" style="11" customWidth="1"/>
    <col min="7" max="8" width="17.44140625" style="11" customWidth="1"/>
    <col min="9" max="9" width="4.109375" style="11" customWidth="1"/>
    <col min="10" max="10" width="12.44140625" style="13" customWidth="1"/>
    <col min="11" max="12" width="9.109375" style="13"/>
    <col min="13" max="13" width="4.33203125" style="13" customWidth="1"/>
    <col min="14" max="16384" width="9.109375" style="13"/>
  </cols>
  <sheetData>
    <row r="1" spans="1:14" ht="24" customHeight="1" x14ac:dyDescent="0.4">
      <c r="A1" s="10" t="s">
        <v>42</v>
      </c>
      <c r="B1" s="10"/>
      <c r="D1" s="12"/>
      <c r="E1" s="12"/>
    </row>
    <row r="2" spans="1:14" ht="16.2" customHeight="1" x14ac:dyDescent="0.3">
      <c r="A2" s="14" t="s">
        <v>68</v>
      </c>
      <c r="B2" s="14"/>
      <c r="N2" s="57"/>
    </row>
    <row r="3" spans="1:14" ht="14.25" customHeight="1" thickBot="1" x14ac:dyDescent="0.35">
      <c r="N3" s="57"/>
    </row>
    <row r="4" spans="1:14" ht="24" customHeight="1" thickBot="1" x14ac:dyDescent="0.35">
      <c r="A4" s="21" t="s">
        <v>0</v>
      </c>
      <c r="B4" s="21"/>
      <c r="C4" s="125"/>
      <c r="D4" s="126"/>
      <c r="E4" s="127"/>
      <c r="F4" s="13"/>
      <c r="G4" s="22" t="s">
        <v>1</v>
      </c>
      <c r="H4" s="23"/>
    </row>
    <row r="5" spans="1:14" ht="15" customHeight="1" thickBot="1" x14ac:dyDescent="0.35">
      <c r="A5" s="15"/>
      <c r="B5" s="15"/>
      <c r="C5" s="15"/>
      <c r="D5" s="15"/>
      <c r="E5" s="15"/>
      <c r="F5" s="15"/>
      <c r="G5" s="15"/>
      <c r="H5" s="15"/>
      <c r="I5" s="15"/>
    </row>
    <row r="6" spans="1:14" ht="33.75" customHeight="1" thickBot="1" x14ac:dyDescent="0.35">
      <c r="A6" s="128" t="s">
        <v>26</v>
      </c>
      <c r="B6" s="129"/>
      <c r="C6" s="129"/>
      <c r="D6" s="20"/>
      <c r="E6" s="88" t="s">
        <v>10</v>
      </c>
      <c r="F6" s="89"/>
      <c r="G6" s="34"/>
      <c r="H6" s="90"/>
      <c r="I6" s="15"/>
    </row>
    <row r="7" spans="1:14" ht="6.45" customHeight="1" thickBot="1" x14ac:dyDescent="0.35">
      <c r="A7" s="104"/>
      <c r="B7" s="105"/>
      <c r="C7" s="105"/>
      <c r="D7" s="105"/>
      <c r="E7" s="105"/>
      <c r="F7" s="105"/>
      <c r="G7" s="32"/>
      <c r="H7" s="36"/>
      <c r="I7" s="15"/>
    </row>
    <row r="8" spans="1:14" ht="39.75" customHeight="1" thickBot="1" x14ac:dyDescent="0.35">
      <c r="A8" s="130" t="s">
        <v>25</v>
      </c>
      <c r="B8" s="131"/>
      <c r="C8" s="131"/>
      <c r="D8" s="51">
        <v>35</v>
      </c>
      <c r="E8" s="51">
        <v>0</v>
      </c>
      <c r="F8" s="31"/>
      <c r="G8" s="87" t="s">
        <v>54</v>
      </c>
      <c r="H8" s="102">
        <f>D6+293-(D8*7+E8)</f>
        <v>48</v>
      </c>
      <c r="I8" s="15"/>
    </row>
    <row r="9" spans="1:14" ht="15" customHeight="1" x14ac:dyDescent="0.3">
      <c r="A9" s="104"/>
      <c r="B9" s="59"/>
      <c r="C9" s="105"/>
      <c r="D9" s="61" t="s">
        <v>22</v>
      </c>
      <c r="E9" s="61" t="s">
        <v>23</v>
      </c>
      <c r="F9" s="105"/>
      <c r="G9" s="50"/>
      <c r="H9" s="60"/>
      <c r="I9" s="15"/>
    </row>
    <row r="10" spans="1:14" ht="14.55" customHeight="1" x14ac:dyDescent="0.3">
      <c r="A10" s="104"/>
      <c r="B10" s="59" t="str">
        <f>IF(D8=35,"","This calendar can only be used for participants who enroll at 35 weeks gestation.")</f>
        <v/>
      </c>
      <c r="C10" s="105"/>
      <c r="D10" s="54"/>
      <c r="E10" s="54"/>
      <c r="F10" s="105"/>
      <c r="G10" s="52"/>
      <c r="H10" s="36"/>
      <c r="I10" s="15"/>
    </row>
    <row r="11" spans="1:14" ht="33.450000000000003" customHeight="1" thickBot="1" x14ac:dyDescent="0.35">
      <c r="A11" s="26" t="s">
        <v>9</v>
      </c>
      <c r="B11" s="49" t="s">
        <v>2</v>
      </c>
      <c r="C11" s="19" t="s">
        <v>24</v>
      </c>
      <c r="D11" s="26" t="s">
        <v>4</v>
      </c>
      <c r="E11" s="19" t="s">
        <v>8</v>
      </c>
      <c r="F11" s="27" t="s">
        <v>7</v>
      </c>
      <c r="G11" s="28" t="s">
        <v>6</v>
      </c>
      <c r="H11" s="27" t="s">
        <v>5</v>
      </c>
      <c r="I11" s="16"/>
    </row>
    <row r="12" spans="1:14" s="18" customFormat="1" ht="24.45" customHeight="1" thickTop="1" x14ac:dyDescent="0.3">
      <c r="A12" s="71" t="s">
        <v>11</v>
      </c>
      <c r="B12" s="24" t="s">
        <v>14</v>
      </c>
      <c r="C12" s="53">
        <f>D8+1</f>
        <v>36</v>
      </c>
      <c r="D12" s="73">
        <f>E12-6</f>
        <v>1</v>
      </c>
      <c r="E12" s="74">
        <f>D$6+7</f>
        <v>7</v>
      </c>
      <c r="F12" s="75">
        <f>E12+2</f>
        <v>9</v>
      </c>
      <c r="G12" s="25"/>
      <c r="H12" s="29"/>
      <c r="I12" s="17"/>
    </row>
    <row r="13" spans="1:14" s="18" customFormat="1" ht="24.45" customHeight="1" x14ac:dyDescent="0.3">
      <c r="A13" s="71" t="s">
        <v>57</v>
      </c>
      <c r="B13" s="24" t="s">
        <v>15</v>
      </c>
      <c r="C13" s="53">
        <f>D8+2</f>
        <v>37</v>
      </c>
      <c r="D13" s="73">
        <f>E13-4</f>
        <v>10</v>
      </c>
      <c r="E13" s="74">
        <f>D$6+14</f>
        <v>14</v>
      </c>
      <c r="F13" s="75">
        <f>E13+4</f>
        <v>18</v>
      </c>
      <c r="G13" s="25"/>
      <c r="H13" s="29"/>
      <c r="I13" s="17"/>
    </row>
    <row r="14" spans="1:14" s="18" customFormat="1" ht="24.45" customHeight="1" x14ac:dyDescent="0.3">
      <c r="A14" s="71" t="s">
        <v>12</v>
      </c>
      <c r="B14" s="24" t="s">
        <v>16</v>
      </c>
      <c r="C14" s="53">
        <f>D8+3</f>
        <v>38</v>
      </c>
      <c r="D14" s="73">
        <f>E14-2</f>
        <v>19</v>
      </c>
      <c r="E14" s="74">
        <f>D$6+21</f>
        <v>21</v>
      </c>
      <c r="F14" s="75">
        <f>E14+2</f>
        <v>23</v>
      </c>
      <c r="G14" s="25"/>
      <c r="H14" s="29"/>
      <c r="I14" s="17"/>
    </row>
    <row r="15" spans="1:14" s="18" customFormat="1" ht="24.45" customHeight="1" x14ac:dyDescent="0.3">
      <c r="A15" s="71" t="s">
        <v>58</v>
      </c>
      <c r="B15" s="24" t="s">
        <v>17</v>
      </c>
      <c r="C15" s="53">
        <f>D8+4</f>
        <v>39</v>
      </c>
      <c r="D15" s="73">
        <f>E15-4</f>
        <v>24</v>
      </c>
      <c r="E15" s="74">
        <f>D$6+28</f>
        <v>28</v>
      </c>
      <c r="F15" s="75">
        <f>E15+4</f>
        <v>32</v>
      </c>
      <c r="G15" s="25"/>
      <c r="H15" s="29"/>
      <c r="I15" s="17"/>
    </row>
    <row r="16" spans="1:14" s="18" customFormat="1" ht="24.45" customHeight="1" x14ac:dyDescent="0.3">
      <c r="A16" s="71" t="s">
        <v>13</v>
      </c>
      <c r="B16" s="24" t="s">
        <v>18</v>
      </c>
      <c r="C16" s="53">
        <f>D8+5</f>
        <v>40</v>
      </c>
      <c r="D16" s="73">
        <f>E16-2</f>
        <v>33</v>
      </c>
      <c r="E16" s="74">
        <f>D$6+35</f>
        <v>35</v>
      </c>
      <c r="F16" s="75">
        <f>E16+2</f>
        <v>37</v>
      </c>
      <c r="G16" s="25"/>
      <c r="H16" s="29"/>
      <c r="I16" s="17"/>
    </row>
    <row r="17" spans="1:9" ht="24.45" customHeight="1" thickBot="1" x14ac:dyDescent="0.35">
      <c r="A17" s="108" t="s">
        <v>59</v>
      </c>
      <c r="B17" s="109" t="s">
        <v>60</v>
      </c>
      <c r="C17" s="110">
        <f>D8+6</f>
        <v>41</v>
      </c>
      <c r="D17" s="111">
        <f>E17-4</f>
        <v>38</v>
      </c>
      <c r="E17" s="112">
        <f>D$6+42</f>
        <v>42</v>
      </c>
      <c r="F17" s="113">
        <f>E17+4</f>
        <v>46</v>
      </c>
      <c r="G17" s="114"/>
      <c r="H17" s="115"/>
      <c r="I17" s="13"/>
    </row>
    <row r="26" spans="1:9" x14ac:dyDescent="0.3">
      <c r="I26" s="13"/>
    </row>
  </sheetData>
  <sheetProtection algorithmName="SHA-512" hashValue="SOSkXCSXGVwv2T4ejCEWYts+SiwoXK1KfNpkF6/n9ycQlTfhYeGfWOQlxgF+BKFhicngPpwJDJUmHGTfVyf2ew==" saltValue="alH609n1k4eGZbrXohYnwA==" spinCount="100000" sheet="1" objects="1" scenarios="1"/>
  <mergeCells count="3">
    <mergeCell ref="C4:E4"/>
    <mergeCell ref="A6:C6"/>
    <mergeCell ref="A8:C8"/>
  </mergeCells>
  <conditionalFormatting sqref="D8">
    <cfRule type="cellIs" dxfId="4" priority="1" operator="lessThan">
      <formula>35</formula>
    </cfRule>
    <cfRule type="cellIs" dxfId="3" priority="2" operator="greaterThan">
      <formula>35</formula>
    </cfRule>
  </conditionalFormatting>
  <dataValidations count="1">
    <dataValidation type="whole" allowBlank="1" showInputMessage="1" showErrorMessage="1" error="Value must be between 0 and 6." sqref="E8" xr:uid="{00000000-0002-0000-0500-000000000000}">
      <formula1>0</formula1>
      <formula2>6</formula2>
    </dataValidation>
  </dataValidations>
  <pageMargins left="0.7" right="0.7" top="0.75" bottom="0.75" header="0.3" footer="0.3"/>
  <pageSetup paperSize="9" fitToHeight="0" orientation="landscape" r:id="rId1"/>
  <headerFooter alignWithMargins="0">
    <oddFooter>&amp;F</oddFooter>
  </headerFooter>
  <colBreaks count="1" manualBreakCount="1">
    <brk id="13" max="3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
  <sheetViews>
    <sheetView workbookViewId="0">
      <selection activeCell="J6" sqref="J6"/>
    </sheetView>
  </sheetViews>
  <sheetFormatPr defaultColWidth="8.77734375" defaultRowHeight="13.2" x14ac:dyDescent="0.25"/>
  <cols>
    <col min="1" max="1" width="13.109375" style="57" customWidth="1"/>
    <col min="2" max="2" width="10.33203125" style="57" customWidth="1"/>
    <col min="3" max="3" width="21" style="57" customWidth="1"/>
    <col min="4" max="4" width="4.109375" style="57" customWidth="1"/>
    <col min="5" max="5" width="13.6640625" style="57" customWidth="1"/>
    <col min="6" max="6" width="6.44140625" style="57" customWidth="1"/>
    <col min="7" max="8" width="11.44140625" style="57" customWidth="1"/>
    <col min="9" max="9" width="25.44140625" style="57" customWidth="1"/>
    <col min="10" max="13" width="8.77734375" style="57"/>
    <col min="14" max="14" width="5.109375" style="57" customWidth="1"/>
    <col min="15" max="16384" width="8.77734375" style="57"/>
  </cols>
  <sheetData>
    <row r="1" spans="1:9" ht="26.25" customHeight="1" x14ac:dyDescent="0.4">
      <c r="A1" s="103" t="s">
        <v>78</v>
      </c>
      <c r="B1" s="7"/>
      <c r="C1" s="7"/>
      <c r="D1" s="7"/>
      <c r="E1" s="7"/>
      <c r="F1" s="1"/>
    </row>
    <row r="2" spans="1:9" ht="13.8" thickBot="1" x14ac:dyDescent="0.3">
      <c r="A2" s="6"/>
      <c r="B2" s="6"/>
      <c r="C2" s="6"/>
      <c r="D2" s="6"/>
      <c r="E2" s="6"/>
    </row>
    <row r="3" spans="1:9" ht="39.75" customHeight="1" thickBot="1" x14ac:dyDescent="0.35">
      <c r="A3" s="2" t="s">
        <v>3</v>
      </c>
      <c r="B3" s="9"/>
      <c r="C3" s="62"/>
      <c r="D3" s="3"/>
      <c r="E3" s="2" t="s">
        <v>33</v>
      </c>
      <c r="F3" s="9"/>
      <c r="G3" s="63">
        <v>30</v>
      </c>
      <c r="H3" s="51">
        <v>0</v>
      </c>
      <c r="I3" s="85" t="str">
        <f>IF(G3&gt;35,"GA is greater than allowable GA at enrollment for this cohort","")</f>
        <v/>
      </c>
    </row>
    <row r="4" spans="1:9" ht="21" customHeight="1" x14ac:dyDescent="0.25">
      <c r="A4" s="4" t="s">
        <v>27</v>
      </c>
      <c r="B4" s="4"/>
      <c r="C4" s="4"/>
      <c r="D4" s="5"/>
      <c r="E4" s="9"/>
      <c r="F4" s="9"/>
      <c r="G4" s="64" t="s">
        <v>22</v>
      </c>
      <c r="H4" s="64" t="s">
        <v>23</v>
      </c>
    </row>
    <row r="5" spans="1:9" ht="14.55" customHeight="1" thickBot="1" x14ac:dyDescent="0.3">
      <c r="A5" s="6"/>
      <c r="B5" s="6"/>
      <c r="C5" s="6"/>
      <c r="D5" s="8"/>
      <c r="E5" s="6"/>
      <c r="F5" s="9"/>
      <c r="G5" s="9"/>
      <c r="H5" s="9"/>
      <c r="I5" s="9"/>
    </row>
    <row r="6" spans="1:9" ht="47.25" customHeight="1" thickBot="1" x14ac:dyDescent="0.35">
      <c r="A6" s="6"/>
      <c r="B6" s="6"/>
      <c r="C6" s="6"/>
      <c r="D6" s="8"/>
      <c r="E6" s="133" t="s">
        <v>34</v>
      </c>
      <c r="F6" s="133"/>
      <c r="G6" s="135">
        <f>C3+210-(G3*7+H3)</f>
        <v>0</v>
      </c>
      <c r="H6" s="136"/>
      <c r="I6" s="134" t="str">
        <f>IF(G6&gt;C8,"Based on GA at screening, participant cannot be enrolled within 35-day screening window","")</f>
        <v/>
      </c>
    </row>
    <row r="7" spans="1:9" ht="14.55" customHeight="1" thickBot="1" x14ac:dyDescent="0.3">
      <c r="A7" s="6"/>
      <c r="B7" s="6"/>
      <c r="C7" s="6"/>
      <c r="D7" s="8"/>
      <c r="E7" s="6"/>
      <c r="F7" s="9"/>
      <c r="G7" s="9"/>
      <c r="H7" s="9"/>
      <c r="I7" s="134"/>
    </row>
    <row r="8" spans="1:9" ht="47.25" customHeight="1" thickBot="1" x14ac:dyDescent="0.3">
      <c r="A8" s="132" t="s">
        <v>37</v>
      </c>
      <c r="B8" s="132"/>
      <c r="C8" s="65">
        <f>C3+35</f>
        <v>35</v>
      </c>
      <c r="D8" s="58"/>
      <c r="E8" s="132" t="s">
        <v>35</v>
      </c>
      <c r="F8" s="132"/>
      <c r="G8" s="137">
        <f>C3+251-(G3*7+H3)</f>
        <v>41</v>
      </c>
      <c r="H8" s="138"/>
      <c r="I8" s="134"/>
    </row>
    <row r="9" spans="1:9" ht="18" customHeight="1" thickBot="1" x14ac:dyDescent="0.3">
      <c r="A9" s="9"/>
      <c r="B9" s="9"/>
      <c r="C9" s="9"/>
      <c r="D9" s="9"/>
      <c r="E9" s="9"/>
      <c r="F9" s="9"/>
      <c r="G9" s="9"/>
      <c r="H9" s="9"/>
      <c r="I9" s="134"/>
    </row>
    <row r="10" spans="1:9" ht="47.25" customHeight="1" thickBot="1" x14ac:dyDescent="0.35">
      <c r="A10" s="9"/>
      <c r="B10" s="9"/>
      <c r="C10" s="9"/>
      <c r="D10" s="9"/>
      <c r="E10" s="133" t="s">
        <v>36</v>
      </c>
      <c r="F10" s="133"/>
      <c r="G10" s="139">
        <f>IF(C8&gt;G8,G8,C8)</f>
        <v>35</v>
      </c>
      <c r="H10" s="140"/>
      <c r="I10" s="134"/>
    </row>
    <row r="15" spans="1:9" x14ac:dyDescent="0.25">
      <c r="C15" s="66"/>
    </row>
    <row r="18" spans="13:13" x14ac:dyDescent="0.25">
      <c r="M18" s="124"/>
    </row>
  </sheetData>
  <sheetProtection sheet="1" objects="1" scenarios="1"/>
  <mergeCells count="8">
    <mergeCell ref="A8:B8"/>
    <mergeCell ref="E6:F6"/>
    <mergeCell ref="I6:I10"/>
    <mergeCell ref="G6:H6"/>
    <mergeCell ref="E8:F8"/>
    <mergeCell ref="G8:H8"/>
    <mergeCell ref="E10:F10"/>
    <mergeCell ref="G10:H10"/>
  </mergeCells>
  <conditionalFormatting sqref="G6:H6">
    <cfRule type="cellIs" dxfId="2" priority="3" operator="greaterThan">
      <formula>$G$10</formula>
    </cfRule>
  </conditionalFormatting>
  <conditionalFormatting sqref="G10:H10">
    <cfRule type="cellIs" dxfId="1" priority="2" operator="lessThan">
      <formula>$G$6</formula>
    </cfRule>
  </conditionalFormatting>
  <conditionalFormatting sqref="G3">
    <cfRule type="cellIs" dxfId="0" priority="1" operator="greaterThan">
      <formula>37</formula>
    </cfRule>
  </conditionalFormatting>
  <dataValidations count="2">
    <dataValidation type="date" errorStyle="warning" operator="lessThanOrEqual" allowBlank="1" showInputMessage="1" showErrorMessage="1" errorTitle="Date Warning" error="This date is in the future. Please correct." sqref="C3" xr:uid="{00000000-0002-0000-0800-000000000000}">
      <formula1>TODAY()</formula1>
    </dataValidation>
    <dataValidation type="whole" allowBlank="1" showInputMessage="1" showErrorMessage="1" error="Value must be between 0 and 6." sqref="H3" xr:uid="{00000000-0002-0000-0800-000001000000}">
      <formula1>0</formula1>
      <formula2>6</formula2>
    </dataValidation>
  </dataValidations>
  <pageMargins left="0.7" right="0.7" top="0.75" bottom="0.75" header="0.3" footer="0.3"/>
  <pageSetup fitToHeight="0" orientation="landscape" r:id="rId1"/>
  <headerFooter alignWithMargins="0">
    <oddFoote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1"/>
  <sheetViews>
    <sheetView tabSelected="1" zoomScaleSheetLayoutView="90" workbookViewId="0">
      <selection activeCell="I1" sqref="I1"/>
    </sheetView>
  </sheetViews>
  <sheetFormatPr defaultColWidth="9.109375" defaultRowHeight="13.8" x14ac:dyDescent="0.3"/>
  <cols>
    <col min="1" max="1" width="30.109375" style="11" customWidth="1"/>
    <col min="2" max="2" width="9.77734375" style="11" customWidth="1"/>
    <col min="3" max="3" width="11.6640625" style="11" customWidth="1"/>
    <col min="4" max="4" width="13.44140625" style="11" customWidth="1"/>
    <col min="5" max="6" width="12.6640625" style="11" customWidth="1"/>
    <col min="7" max="7" width="14.6640625" style="11" customWidth="1"/>
    <col min="8" max="8" width="14.44140625" style="11" customWidth="1"/>
    <col min="9" max="9" width="4.109375" style="11" customWidth="1"/>
    <col min="10" max="10" width="12.44140625" style="13" customWidth="1"/>
    <col min="11" max="16384" width="9.109375" style="13"/>
  </cols>
  <sheetData>
    <row r="1" spans="1:9" ht="24" customHeight="1" x14ac:dyDescent="0.4">
      <c r="A1" s="10" t="s">
        <v>53</v>
      </c>
      <c r="B1" s="10"/>
      <c r="D1" s="12"/>
      <c r="E1" s="12"/>
    </row>
    <row r="2" spans="1:9" ht="5.25" customHeight="1" thickBot="1" x14ac:dyDescent="0.35"/>
    <row r="3" spans="1:9" ht="15" customHeight="1" thickBot="1" x14ac:dyDescent="0.35">
      <c r="A3" s="21" t="s">
        <v>45</v>
      </c>
      <c r="B3" s="21"/>
      <c r="C3" s="125"/>
      <c r="D3" s="126"/>
      <c r="E3" s="127"/>
      <c r="F3" s="13"/>
      <c r="G3" s="22" t="s">
        <v>1</v>
      </c>
      <c r="H3" s="23"/>
    </row>
    <row r="4" spans="1:9" ht="9" customHeight="1" thickBot="1" x14ac:dyDescent="0.35">
      <c r="A4" s="13"/>
      <c r="B4" s="13"/>
      <c r="C4" s="13"/>
      <c r="D4" s="13"/>
      <c r="E4" s="13"/>
      <c r="F4" s="13"/>
      <c r="G4" s="13"/>
      <c r="H4" s="13"/>
      <c r="I4" s="13"/>
    </row>
    <row r="5" spans="1:9" ht="18.75" customHeight="1" thickBot="1" x14ac:dyDescent="0.35">
      <c r="A5" s="128" t="s">
        <v>19</v>
      </c>
      <c r="B5" s="129"/>
      <c r="C5" s="129"/>
      <c r="D5" s="20"/>
      <c r="E5" s="88" t="s">
        <v>10</v>
      </c>
      <c r="F5" s="89"/>
      <c r="G5" s="34"/>
      <c r="H5" s="90"/>
      <c r="I5" s="15"/>
    </row>
    <row r="6" spans="1:9" ht="15.75" customHeight="1" thickBot="1" x14ac:dyDescent="0.35">
      <c r="A6" s="91" t="s">
        <v>43</v>
      </c>
      <c r="B6" s="92"/>
      <c r="C6" s="93"/>
      <c r="D6" s="93"/>
      <c r="E6" s="93"/>
      <c r="F6" s="93"/>
      <c r="G6" s="94"/>
      <c r="H6" s="95"/>
      <c r="I6" s="15"/>
    </row>
    <row r="7" spans="1:9" ht="30" customHeight="1" thickBot="1" x14ac:dyDescent="0.35">
      <c r="A7" s="42" t="s">
        <v>9</v>
      </c>
      <c r="B7" s="149" t="s">
        <v>2</v>
      </c>
      <c r="C7" s="150"/>
      <c r="D7" s="42" t="s">
        <v>4</v>
      </c>
      <c r="E7" s="43" t="s">
        <v>8</v>
      </c>
      <c r="F7" s="44" t="s">
        <v>7</v>
      </c>
      <c r="G7" s="45" t="s">
        <v>6</v>
      </c>
      <c r="H7" s="44" t="s">
        <v>5</v>
      </c>
      <c r="I7" s="16"/>
    </row>
    <row r="8" spans="1:9" ht="21" customHeight="1" thickTop="1" x14ac:dyDescent="0.3">
      <c r="A8" s="69" t="s">
        <v>20</v>
      </c>
      <c r="B8" s="147">
        <v>101</v>
      </c>
      <c r="C8" s="148"/>
      <c r="D8" s="76">
        <f>D5</f>
        <v>0</v>
      </c>
      <c r="E8" s="86" t="s">
        <v>41</v>
      </c>
      <c r="F8" s="78">
        <f>D5+14</f>
        <v>14</v>
      </c>
      <c r="G8" s="40"/>
      <c r="H8" s="37"/>
      <c r="I8" s="13"/>
    </row>
    <row r="9" spans="1:9" ht="21" customHeight="1" x14ac:dyDescent="0.3">
      <c r="A9" s="69" t="s">
        <v>40</v>
      </c>
      <c r="B9" s="141">
        <v>102</v>
      </c>
      <c r="C9" s="142"/>
      <c r="D9" s="76">
        <f>E9-7</f>
        <v>0</v>
      </c>
      <c r="E9" s="77">
        <f>D5+7</f>
        <v>7</v>
      </c>
      <c r="F9" s="78">
        <f>E9+7</f>
        <v>14</v>
      </c>
      <c r="G9" s="40"/>
      <c r="H9" s="38"/>
      <c r="I9" s="13"/>
    </row>
    <row r="10" spans="1:9" ht="21" customHeight="1" thickBot="1" x14ac:dyDescent="0.35">
      <c r="A10" s="70" t="s">
        <v>21</v>
      </c>
      <c r="B10" s="143">
        <v>103</v>
      </c>
      <c r="C10" s="144"/>
      <c r="D10" s="79">
        <f>E10-13</f>
        <v>29</v>
      </c>
      <c r="E10" s="80">
        <f>D5+42</f>
        <v>42</v>
      </c>
      <c r="F10" s="81">
        <f>E10+13</f>
        <v>55</v>
      </c>
      <c r="G10" s="41"/>
      <c r="H10" s="39"/>
      <c r="I10" s="13"/>
    </row>
    <row r="11" spans="1:9" ht="14.4" thickBot="1" x14ac:dyDescent="0.35"/>
    <row r="12" spans="1:9" ht="15" customHeight="1" thickBot="1" x14ac:dyDescent="0.35">
      <c r="A12" s="21" t="s">
        <v>46</v>
      </c>
      <c r="B12" s="21"/>
      <c r="C12" s="125"/>
      <c r="D12" s="126"/>
      <c r="E12" s="127"/>
      <c r="F12" s="13"/>
      <c r="G12" s="22" t="s">
        <v>1</v>
      </c>
      <c r="H12" s="23"/>
    </row>
    <row r="13" spans="1:9" ht="9" customHeight="1" thickBot="1" x14ac:dyDescent="0.35">
      <c r="A13" s="13"/>
      <c r="B13" s="13"/>
      <c r="C13" s="13"/>
      <c r="D13" s="13"/>
      <c r="E13" s="13"/>
      <c r="F13" s="13"/>
      <c r="G13" s="13"/>
      <c r="H13" s="13"/>
      <c r="I13" s="13"/>
    </row>
    <row r="14" spans="1:9" ht="4.5" customHeight="1" x14ac:dyDescent="0.3">
      <c r="A14" s="33"/>
      <c r="B14" s="48"/>
      <c r="C14" s="34"/>
      <c r="D14" s="34"/>
      <c r="E14" s="34"/>
      <c r="F14" s="34"/>
      <c r="G14" s="34"/>
      <c r="H14" s="35"/>
      <c r="I14" s="13"/>
    </row>
    <row r="15" spans="1:9" ht="12.75" customHeight="1" thickBot="1" x14ac:dyDescent="0.35">
      <c r="A15" s="91" t="s">
        <v>28</v>
      </c>
      <c r="B15" s="92"/>
      <c r="C15" s="93"/>
      <c r="D15" s="93"/>
      <c r="E15" s="93"/>
      <c r="F15" s="93"/>
      <c r="G15" s="94"/>
      <c r="H15" s="95"/>
      <c r="I15" s="15"/>
    </row>
    <row r="16" spans="1:9" ht="30" customHeight="1" thickBot="1" x14ac:dyDescent="0.35">
      <c r="A16" s="26" t="s">
        <v>9</v>
      </c>
      <c r="B16" s="145" t="s">
        <v>2</v>
      </c>
      <c r="C16" s="146"/>
      <c r="D16" s="42" t="s">
        <v>4</v>
      </c>
      <c r="E16" s="43" t="s">
        <v>8</v>
      </c>
      <c r="F16" s="44" t="s">
        <v>7</v>
      </c>
      <c r="G16" s="45" t="s">
        <v>6</v>
      </c>
      <c r="H16" s="27" t="s">
        <v>5</v>
      </c>
      <c r="I16" s="16"/>
    </row>
    <row r="17" spans="1:10" ht="21" customHeight="1" thickTop="1" x14ac:dyDescent="0.3">
      <c r="A17" s="69" t="s">
        <v>29</v>
      </c>
      <c r="B17" s="147">
        <v>201</v>
      </c>
      <c r="C17" s="148"/>
      <c r="D17" s="76">
        <f>D5</f>
        <v>0</v>
      </c>
      <c r="E17" s="86" t="s">
        <v>41</v>
      </c>
      <c r="F17" s="78">
        <f>D5+14</f>
        <v>14</v>
      </c>
      <c r="G17" s="40"/>
      <c r="H17" s="37"/>
      <c r="I17" s="13"/>
    </row>
    <row r="18" spans="1:10" ht="21" customHeight="1" x14ac:dyDescent="0.3">
      <c r="A18" s="69" t="s">
        <v>44</v>
      </c>
      <c r="B18" s="141">
        <v>202</v>
      </c>
      <c r="C18" s="142"/>
      <c r="D18" s="76">
        <f>E18-7</f>
        <v>0</v>
      </c>
      <c r="E18" s="77">
        <f>D5+7</f>
        <v>7</v>
      </c>
      <c r="F18" s="78">
        <f>E18+7</f>
        <v>14</v>
      </c>
      <c r="G18" s="40"/>
      <c r="H18" s="38"/>
      <c r="I18" s="13"/>
    </row>
    <row r="19" spans="1:10" ht="21" customHeight="1" x14ac:dyDescent="0.3">
      <c r="A19" s="72" t="s">
        <v>30</v>
      </c>
      <c r="B19" s="141">
        <v>203</v>
      </c>
      <c r="C19" s="142"/>
      <c r="D19" s="82">
        <f>E19-13</f>
        <v>29</v>
      </c>
      <c r="E19" s="83">
        <f>D5+42</f>
        <v>42</v>
      </c>
      <c r="F19" s="84">
        <f>E19+13</f>
        <v>55</v>
      </c>
      <c r="G19" s="55"/>
      <c r="H19" s="56"/>
      <c r="I19" s="13"/>
    </row>
    <row r="20" spans="1:10" ht="21" customHeight="1" x14ac:dyDescent="0.3">
      <c r="A20" s="72" t="s">
        <v>31</v>
      </c>
      <c r="B20" s="141">
        <v>204</v>
      </c>
      <c r="C20" s="142"/>
      <c r="D20" s="82">
        <f>E20-28</f>
        <v>155</v>
      </c>
      <c r="E20" s="83">
        <f>D5+183</f>
        <v>183</v>
      </c>
      <c r="F20" s="84">
        <f>E20+28</f>
        <v>211</v>
      </c>
      <c r="G20" s="55"/>
      <c r="H20" s="56"/>
      <c r="I20" s="13"/>
    </row>
    <row r="21" spans="1:10" ht="21" customHeight="1" thickBot="1" x14ac:dyDescent="0.35">
      <c r="A21" s="70" t="s">
        <v>32</v>
      </c>
      <c r="B21" s="143">
        <v>205</v>
      </c>
      <c r="C21" s="144"/>
      <c r="D21" s="79">
        <f>E21-28</f>
        <v>337</v>
      </c>
      <c r="E21" s="80">
        <f>D5+365</f>
        <v>365</v>
      </c>
      <c r="F21" s="81">
        <f>E21+28</f>
        <v>393</v>
      </c>
      <c r="G21" s="41"/>
      <c r="H21" s="39"/>
      <c r="I21" s="13"/>
    </row>
    <row r="22" spans="1:10" x14ac:dyDescent="0.3">
      <c r="A22" s="13" t="s">
        <v>55</v>
      </c>
      <c r="I22" s="13"/>
    </row>
    <row r="28" spans="1:10" s="11" customFormat="1" x14ac:dyDescent="0.3">
      <c r="J28" s="13"/>
    </row>
    <row r="29" spans="1:10" s="11" customFormat="1" x14ac:dyDescent="0.3">
      <c r="J29" s="13"/>
    </row>
    <row r="30" spans="1:10" s="11" customFormat="1" x14ac:dyDescent="0.3">
      <c r="J30" s="13"/>
    </row>
    <row r="31" spans="1:10" s="11" customFormat="1" x14ac:dyDescent="0.3">
      <c r="J31" s="13"/>
    </row>
  </sheetData>
  <sheetProtection algorithmName="SHA-512" hashValue="bogEeceNzOUbEBB8b1uPFQtgYcTZALj5CX1/NAG7UDU9yXg24CO8MljBrxA8AH/kPGh06UMKTJ7TJCJpTFmH/A==" saltValue="WZCoFmSWBrb7E1Dqzwjyyw==" spinCount="100000" sheet="1" objects="1" scenarios="1"/>
  <mergeCells count="13">
    <mergeCell ref="B18:C18"/>
    <mergeCell ref="B21:C21"/>
    <mergeCell ref="B20:C20"/>
    <mergeCell ref="B19:C19"/>
    <mergeCell ref="C3:E3"/>
    <mergeCell ref="B16:C16"/>
    <mergeCell ref="B17:C17"/>
    <mergeCell ref="C12:E12"/>
    <mergeCell ref="A5:C5"/>
    <mergeCell ref="B10:C10"/>
    <mergeCell ref="B9:C9"/>
    <mergeCell ref="B8:C8"/>
    <mergeCell ref="B7:C7"/>
  </mergeCells>
  <pageMargins left="0.7" right="0.7" top="0.75" bottom="0.75" header="0.3" footer="0.3"/>
  <pageSetup paperSize="9" scale="99" fitToWidth="0" orientation="landscape" r:id="rId1"/>
  <headerFooter alignWithMargins="0">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4"/>
  <sheetViews>
    <sheetView workbookViewId="0">
      <selection activeCell="D30" sqref="D30"/>
    </sheetView>
  </sheetViews>
  <sheetFormatPr defaultColWidth="8.77734375" defaultRowHeight="13.8" x14ac:dyDescent="0.3"/>
  <cols>
    <col min="1" max="1" width="37" style="13" customWidth="1"/>
    <col min="2" max="4" width="15.44140625" style="13" customWidth="1"/>
    <col min="5" max="6" width="15.33203125" style="13" customWidth="1"/>
    <col min="7" max="16384" width="8.77734375" style="13"/>
  </cols>
  <sheetData>
    <row r="1" spans="1:6" ht="18" x14ac:dyDescent="0.35">
      <c r="A1" s="151" t="s">
        <v>56</v>
      </c>
      <c r="B1" s="151"/>
      <c r="C1" s="151"/>
      <c r="D1" s="151"/>
      <c r="E1" s="151"/>
    </row>
    <row r="2" spans="1:6" ht="4.95" customHeight="1" thickBot="1" x14ac:dyDescent="0.35"/>
    <row r="3" spans="1:6" ht="18.600000000000001" thickBot="1" x14ac:dyDescent="0.35">
      <c r="A3" s="21" t="s">
        <v>0</v>
      </c>
      <c r="B3" s="125"/>
      <c r="C3" s="153"/>
      <c r="E3" s="22" t="s">
        <v>1</v>
      </c>
      <c r="F3" s="23"/>
    </row>
    <row r="4" spans="1:6" ht="4.95" customHeight="1" thickBot="1" x14ac:dyDescent="0.35"/>
    <row r="5" spans="1:6" ht="16.2" thickBot="1" x14ac:dyDescent="0.35">
      <c r="A5" s="67" t="s">
        <v>38</v>
      </c>
      <c r="B5" s="34"/>
      <c r="C5" s="34"/>
      <c r="D5" s="34"/>
      <c r="E5" s="34"/>
      <c r="F5" s="35"/>
    </row>
    <row r="6" spans="1:6" ht="24.45" customHeight="1" thickBot="1" x14ac:dyDescent="0.35">
      <c r="A6" s="68" t="s">
        <v>52</v>
      </c>
      <c r="B6" s="20"/>
      <c r="C6" s="30" t="s">
        <v>10</v>
      </c>
      <c r="D6" s="31"/>
      <c r="E6" s="32"/>
      <c r="F6" s="36"/>
    </row>
    <row r="7" spans="1:6" ht="15.6" x14ac:dyDescent="0.3">
      <c r="A7" s="101"/>
      <c r="B7" s="46"/>
      <c r="C7" s="46"/>
      <c r="D7" s="46"/>
      <c r="E7" s="47"/>
      <c r="F7" s="36"/>
    </row>
    <row r="8" spans="1:6" ht="29.4" thickBot="1" x14ac:dyDescent="0.35">
      <c r="A8" s="26" t="s">
        <v>47</v>
      </c>
      <c r="B8" s="42" t="s">
        <v>4</v>
      </c>
      <c r="C8" s="43" t="s">
        <v>8</v>
      </c>
      <c r="D8" s="44" t="s">
        <v>7</v>
      </c>
      <c r="E8" s="45" t="s">
        <v>6</v>
      </c>
      <c r="F8" s="27" t="s">
        <v>5</v>
      </c>
    </row>
    <row r="9" spans="1:6" ht="34.950000000000003" customHeight="1" thickTop="1" x14ac:dyDescent="0.3">
      <c r="A9" s="69" t="s">
        <v>48</v>
      </c>
      <c r="B9" s="76">
        <f>C9-44</f>
        <v>46</v>
      </c>
      <c r="C9" s="77">
        <f>B6+30*3</f>
        <v>90</v>
      </c>
      <c r="D9" s="78">
        <f>C9+45</f>
        <v>135</v>
      </c>
      <c r="E9" s="96"/>
      <c r="F9" s="97"/>
    </row>
    <row r="10" spans="1:6" ht="34.950000000000003" customHeight="1" x14ac:dyDescent="0.3">
      <c r="A10" s="69" t="s">
        <v>49</v>
      </c>
      <c r="B10" s="76">
        <f>C10-44</f>
        <v>136</v>
      </c>
      <c r="C10" s="77">
        <f>B6+30*6</f>
        <v>180</v>
      </c>
      <c r="D10" s="78">
        <f>C10+45</f>
        <v>225</v>
      </c>
      <c r="E10" s="96"/>
      <c r="F10" s="97"/>
    </row>
    <row r="11" spans="1:6" ht="34.950000000000003" customHeight="1" x14ac:dyDescent="0.3">
      <c r="A11" s="69" t="s">
        <v>50</v>
      </c>
      <c r="B11" s="76">
        <f>C11-44</f>
        <v>226</v>
      </c>
      <c r="C11" s="77">
        <f>B6+30*9</f>
        <v>270</v>
      </c>
      <c r="D11" s="78">
        <f t="shared" ref="D11:D12" si="0">C11+45</f>
        <v>315</v>
      </c>
      <c r="E11" s="96"/>
      <c r="F11" s="98"/>
    </row>
    <row r="12" spans="1:6" ht="34.950000000000003" customHeight="1" thickBot="1" x14ac:dyDescent="0.35">
      <c r="A12" s="70" t="s">
        <v>51</v>
      </c>
      <c r="B12" s="79">
        <f>C12-44</f>
        <v>316</v>
      </c>
      <c r="C12" s="80">
        <f>B6+30*12</f>
        <v>360</v>
      </c>
      <c r="D12" s="81">
        <f t="shared" si="0"/>
        <v>405</v>
      </c>
      <c r="E12" s="99"/>
      <c r="F12" s="100"/>
    </row>
    <row r="13" spans="1:6" ht="5.25" customHeight="1" x14ac:dyDescent="0.3"/>
    <row r="14" spans="1:6" ht="41.25" customHeight="1" x14ac:dyDescent="0.3">
      <c r="A14" s="152" t="s">
        <v>39</v>
      </c>
      <c r="B14" s="152"/>
      <c r="C14" s="152"/>
      <c r="D14" s="152"/>
      <c r="E14" s="152"/>
      <c r="F14" s="152"/>
    </row>
  </sheetData>
  <sheetProtection algorithmName="SHA-512" hashValue="StsXRPd6+F5rgm4nUwcnk515c1HjVE6v/mPFuBvo1baJdnBmWo7qA11qdkLD8Y+BtuIPoIMVuRJntw6VPvj0MA==" saltValue="b7BCAfK5n28qDrzZS15m1A==" spinCount="100000" sheet="1" objects="1" scenarios="1"/>
  <mergeCells count="3">
    <mergeCell ref="A1:E1"/>
    <mergeCell ref="A14:F14"/>
    <mergeCell ref="B3:C3"/>
  </mergeCells>
  <phoneticPr fontId="24" type="noConversion"/>
  <pageMargins left="0.7" right="0.7" top="0.75" bottom="0.75" header="0.3" footer="0.3"/>
  <pageSetup paperSize="9" fitToHeight="0" orientation="landscape" r:id="rId1"/>
  <headerFooter alignWithMargins="0">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2982CD55DB9B4BBB37A964B6D8DA06" ma:contentTypeVersion="" ma:contentTypeDescription="Create a new document." ma:contentTypeScope="" ma:versionID="2dccea9da4d23bc1431380253f0682b9">
  <xsd:schema xmlns:xsd="http://www.w3.org/2001/XMLSchema" xmlns:xs="http://www.w3.org/2001/XMLSchema" xmlns:p="http://schemas.microsoft.com/office/2006/metadata/properties" xmlns:ns2="49041abd-9f6c-4283-b183-387e65935736" xmlns:ns3="0cdb9d7b-3bdb-4b1c-be50-7737cb6ee7a2" targetNamespace="http://schemas.microsoft.com/office/2006/metadata/properties" ma:root="true" ma:fieldsID="83c82c3fe7c72d05e0eca395c27ba5a8" ns2:_="" ns3:_="">
    <xsd:import namespace="49041abd-9f6c-4283-b183-387e65935736"/>
    <xsd:import namespace="0cdb9d7b-3bdb-4b1c-be50-7737cb6ee7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041abd-9f6c-4283-b183-387e659357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db9d7b-3bdb-4b1c-be50-7737cb6ee7a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11BFAB-E53A-4D20-A652-19B3EA708ED3}">
  <ds:schemaRefs>
    <ds:schemaRef ds:uri="http://schemas.microsoft.com/sharepoint/v3/contenttype/forms"/>
  </ds:schemaRefs>
</ds:datastoreItem>
</file>

<file path=customXml/itemProps2.xml><?xml version="1.0" encoding="utf-8"?>
<ds:datastoreItem xmlns:ds="http://schemas.openxmlformats.org/officeDocument/2006/customXml" ds:itemID="{69613E48-BE46-44FA-9762-0886C82BD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041abd-9f6c-4283-b183-387e65935736"/>
    <ds:schemaRef ds:uri="0cdb9d7b-3bdb-4b1c-be50-7737cb6ee7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DB3AC5-CA8E-4882-9E7C-9ED65026B2FA}">
  <ds:schemaRefs>
    <ds:schemaRef ds:uri="http://schemas.microsoft.com/office/2006/metadata/properties"/>
    <ds:schemaRef ds:uri="49041abd-9f6c-4283-b183-387e65935736"/>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0cdb9d7b-3bdb-4b1c-be50-7737cb6ee7a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30w_Pre-PO Visits_Cal Tool</vt:lpstr>
      <vt:lpstr>31w_Pre-PO Visits_Cal Tool</vt:lpstr>
      <vt:lpstr>32w_Pre-PO Visits_Cal Tool</vt:lpstr>
      <vt:lpstr>33w_Pre-PO Visits_Cal Tool</vt:lpstr>
      <vt:lpstr>34w_Pre-PO Visits_Cal Tool</vt:lpstr>
      <vt:lpstr>35w_Pre-PO Visits_Cal Tool</vt:lpstr>
      <vt:lpstr>Last_Day_to_Enroll</vt:lpstr>
      <vt:lpstr>Post-PO Visits_Cal Tool</vt:lpstr>
      <vt:lpstr>Seroconverter Spec. Coll.</vt:lpstr>
      <vt:lpstr>'30w_Pre-PO Visits_Cal Tool'!Print_Area</vt:lpstr>
      <vt:lpstr>'31w_Pre-PO Visits_Cal Tool'!Print_Area</vt:lpstr>
      <vt:lpstr>'32w_Pre-PO Visits_Cal Tool'!Print_Area</vt:lpstr>
      <vt:lpstr>'33w_Pre-PO Visits_Cal Tool'!Print_Area</vt:lpstr>
      <vt:lpstr>'34w_Pre-PO Visits_Cal Tool'!Print_Area</vt:lpstr>
      <vt:lpstr>'35w_Pre-PO Visits_Cal Tool'!Print_Area</vt:lpstr>
      <vt:lpstr>Last_Day_to_Enroll!Print_Area</vt:lpstr>
      <vt:lpstr>'Post-PO Visits_Cal Tool'!Print_Area</vt:lpstr>
      <vt:lpstr>'Seroconverter Spec. Coll.'!Print_Area</vt:lpstr>
    </vt:vector>
  </TitlesOfParts>
  <Company>SCHARP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Fujitsu</dc:creator>
  <cp:lastModifiedBy>Harrell, Tanya M</cp:lastModifiedBy>
  <cp:lastPrinted>2021-08-25T18:34:35Z</cp:lastPrinted>
  <dcterms:created xsi:type="dcterms:W3CDTF">2009-08-25T05:00:32Z</dcterms:created>
  <dcterms:modified xsi:type="dcterms:W3CDTF">2021-09-03T17:52:39Z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0x010100592982CD55DB9B4BBB37A964B6D8DA06</vt:lpwstr>
  </property>
</Properties>
</file>