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fhi360web.sharepoint.com/sites/mtn/042/Study Documents/Tools_Templates/Clinical/"/>
    </mc:Choice>
  </mc:AlternateContent>
  <xr:revisionPtr revIDLastSave="117" documentId="8_{1C53CA9B-0156-42BA-82E8-A9A0C57700FE}" xr6:coauthVersionLast="46" xr6:coauthVersionMax="46" xr10:uidLastSave="{1D6A5D59-E6D9-4356-96F6-742360765DEA}"/>
  <bookViews>
    <workbookView xWindow="28680" yWindow="-120" windowWidth="29040" windowHeight="15840" firstSheet="1" activeTab="1" xr2:uid="{BC2E8BC2-163E-43D8-95DF-E6333587553F}"/>
  </bookViews>
  <sheets>
    <sheet name="Sheet1 (4)" sheetId="5" state="hidden" r:id="rId1"/>
    <sheet name="Sheet1 (5)" sheetId="6" r:id="rId2"/>
    <sheet name="Sheet1 (2)" sheetId="3" state="hidden" r:id="rId3"/>
  </sheets>
  <definedNames>
    <definedName name="dtEDD_LMP" localSheetId="2">'Sheet1 (2)'!$B$7</definedName>
    <definedName name="dtEDD_LMP" localSheetId="0">'Sheet1 (4)'!$B$10</definedName>
    <definedName name="dtEDD_LMP" localSheetId="1">'Sheet1 (5)'!$B$10</definedName>
    <definedName name="dtEDD_LMP">#REF!</definedName>
    <definedName name="dtGA_LMP" localSheetId="2">'Sheet1 (2)'!$B$10</definedName>
    <definedName name="dtGA_LMP" localSheetId="0">'Sheet1 (4)'!$B$13</definedName>
    <definedName name="dtGA_LMP" localSheetId="1">'Sheet1 (5)'!#REF!</definedName>
    <definedName name="dtGA_LMP">#REF!</definedName>
    <definedName name="dtGA_US" localSheetId="2">'Sheet1 (2)'!$B$11</definedName>
    <definedName name="dtGA_US" localSheetId="0">'Sheet1 (4)'!$B$6</definedName>
    <definedName name="dtGA_US" localSheetId="1">'Sheet1 (5)'!$B$6</definedName>
    <definedName name="dtGA_US">#REF!</definedName>
    <definedName name="dtLastScan" localSheetId="2">'Sheet1 (2)'!$B$4</definedName>
    <definedName name="dtLastScan" localSheetId="0">'Sheet1 (4)'!$B$4</definedName>
    <definedName name="dtLastScan" localSheetId="1">'Sheet1 (5)'!$B$4</definedName>
    <definedName name="dtLastScan">#REF!</definedName>
    <definedName name="dtLMP" localSheetId="2">'Sheet1 (2)'!$B$6</definedName>
    <definedName name="dtLMP" localSheetId="0">'Sheet1 (4)'!$B$9</definedName>
    <definedName name="dtLMP" localSheetId="1">'Sheet1 (5)'!$B$8</definedName>
    <definedName name="dtLM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6" l="1"/>
  <c r="E11" i="6"/>
  <c r="E6" i="6"/>
  <c r="B12" i="6"/>
  <c r="C12" i="6"/>
  <c r="E12" i="6"/>
  <c r="K21" i="6"/>
  <c r="C15" i="5"/>
  <c r="E13" i="5"/>
  <c r="E6" i="5"/>
  <c r="C16" i="5"/>
  <c r="D11" i="3"/>
  <c r="D10" i="3"/>
  <c r="K22" i="6"/>
  <c r="K20" i="6"/>
  <c r="C14" i="6"/>
  <c r="K23" i="6"/>
  <c r="K19" i="6"/>
  <c r="C14" i="3"/>
  <c r="C13" i="3"/>
  <c r="C1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tc={6C6617E9-2B34-40BF-B3A5-A4F88A41ADEB}</author>
    <author>tc={DDFD91B6-6A0C-4E93-9E3E-2F2D82F66255}</author>
    <author>tc={B7F82F06-4777-4442-8CAF-2C1CD075B68A}</author>
    <author>tc={E16D359E-1882-41DC-8D0A-D6EFF8CA2AB8}</author>
    <author>tc={0A485DE0-3AEE-43F5-AF94-C6EEDBAAB50C}</author>
  </authors>
  <commentList>
    <comment ref="B1" authorId="0" shapeId="0" xr:uid="{6C6617E9-2B34-40BF-B3A5-A4F88A41ADEB}">
      <text>
        <t>[Threaded comment]
Your version of Excel allows you to read this threaded comment; however, any edits to it will get removed if the file is opened in a newer version of Excel. Learn more: https://go.microsoft.com/fwlink/?linkid=870924
Comment:
    Let's just make it general to either of the remaining cohorts so we don't have to update?</t>
      </text>
    </comment>
    <comment ref="D4" authorId="1" shapeId="0" xr:uid="{DDFD91B6-6A0C-4E93-9E3E-2F2D82F66255}">
      <text>
        <t>[Threaded comment]
Your version of Excel allows you to read this threaded comment; however, any edits to it will get removed if the file is opened in a newer version of Excel. Learn more: https://go.microsoft.com/fwlink/?linkid=870924
Comment:
    See comment below - suggest adding EDD based on U/S Scan and basing calculation off of this?</t>
      </text>
    </comment>
    <comment ref="B6" authorId="2" shapeId="0" xr:uid="{B7F82F06-4777-4442-8CAF-2C1CD075B68A}">
      <text>
        <t>[Threaded comment]
Your version of Excel allows you to read this threaded comment; however, any edits to it will get removed if the file is opened in a newer version of Excel. Learn more: https://go.microsoft.com/fwlink/?linkid=870924
Comment:
    It would be great to have a warning message pop up if a scan that was &gt; 28 weeks was entered?  SCHARP may be able to tell us how to do that as they have some warning messages in the visit calendar tool?  See my comment below re: interpreting the eligibility and whether scans from 28 0/7 weeks are allowable.</t>
      </text>
    </comment>
    <comment ref="D13" authorId="3" shapeId="0" xr:uid="{E16D359E-1882-41DC-8D0A-D6EFF8CA2AB8}">
      <text>
        <t>[Threaded comment]
Your version of Excel allows you to read this threaded comment; however, any edits to it will get removed if the file is opened in a newer version of Excel. Learn more: https://go.microsoft.com/fwlink/?linkid=870924
Comment:
    I think we can avoid needing to use this extra calculator if we base the calculation off of EDD based on LMP - EDD based on scan. This will give you the same thing as number of days discrepant based on GA on date of scan, but I think it easier conceptually to understand?  It reduces the number of external calculators needed too, which reduces room for data entry error.</t>
      </text>
    </comment>
    <comment ref="B24" authorId="4" shapeId="0" xr:uid="{0A485DE0-3AEE-43F5-AF94-C6EEDBAAB50C}">
      <text>
        <t>[Threaded comment]
Your version of Excel allows you to read this threaded comment; however, any edits to it will get removed if the file is opened in a newer version of Excel. Learn more: https://go.microsoft.com/fwlink/?linkid=870924
Comment:
    Do we need this row?  We may want to confirm the interpretation of the protocol inclusion criteria as it says "ultrasounds should be preformed no later than the 28th week of gestation" and I don't know if this includes scans done at 28 weeks and 0 days or not.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tc={843F85F8-9EA7-49FA-85ED-1E179840FAE3}</author>
    <author>tc={5D8F812C-EC03-43FD-9685-003E16790BEF}</author>
    <author>tc={956AB111-394F-4DB6-BB25-B2E60F8F30C7}</author>
    <author>tc={02A38EB4-FF20-4774-999A-424EDF0B31CB}</author>
    <author>tc={4EA6A4F8-5D03-49E8-A103-9769D269F11E}</author>
    <author>tc={AE197854-96E9-4923-963A-FF50C9CA3F50}</author>
    <author>tc={D7692148-FEF6-4ADB-9DF2-1058B2DDEF7E}</author>
  </authors>
  <commentList>
    <comment ref="B1" authorId="0" shapeId="0" xr:uid="{843F85F8-9EA7-49FA-85ED-1E179840FAE3}">
      <text>
        <t>[Threaded comment]
Your version of Excel allows you to read this threaded comment; however, any edits to it will get removed if the file is opened in a newer version of Excel. Learn more: https://go.microsoft.com/fwlink/?linkid=870924
Comment:
    Let's just make it general to either of the remaining cohorts so we don't have to update?</t>
      </text>
    </comment>
    <comment ref="C4" authorId="1" shapeId="0" xr:uid="{5D8F812C-EC03-43FD-9685-003E16790BEF}">
      <text>
        <t>[Threaded comment]
Your version of Excel allows you to read this threaded comment; however, any edits to it will get removed if the file is opened in a newer version of Excel. Learn more: https://go.microsoft.com/fwlink/?linkid=870924
Comment:
    See comment below - suggest adding EDD based on U/S Scan and basing calculation off of this?</t>
      </text>
    </comment>
    <comment ref="C10" authorId="2" shapeId="0" xr:uid="{956AB111-394F-4DB6-BB25-B2E60F8F30C7}">
      <text>
        <t>[Threaded comment]
Your version of Excel allows you to read this threaded comment; however, any edits to it will get removed if the file is opened in a newer version of Excel. Learn more: https://go.microsoft.com/fwlink/?linkid=870924
Comment:
    I think we can avoid needing to use this extra calculator if we base the calculation off of EDD based on LMP - EDD based on scan. This will give you the same thing as number of days discrepant based on GA on date of scan, but I think it easier conceptually to understand?  It reduces the number of external calculators needed too, which reduces room for data entry error.</t>
      </text>
    </comment>
    <comment ref="B11" authorId="3" shapeId="0" xr:uid="{02A38EB4-FF20-4774-999A-424EDF0B31CB}">
      <text>
        <t>[Threaded comment]
Your version of Excel allows you to read this threaded comment; however, any edits to it will get removed if the file is opened in a newer version of Excel. Learn more: https://go.microsoft.com/fwlink/?linkid=870924
Comment:
    It would be great to have a warning message pop up if a scan that was &gt; 28 weeks was entered?  SCHARP may be able to tell us how to do that as they have some warning messages in the visit calendar tool?  See my comment below re: interpreting the eligibility and whether scans from 28 0/7 weeks are allowable.</t>
      </text>
    </comment>
    <comment ref="E11" authorId="4" shapeId="0" xr:uid="{4EA6A4F8-5D03-49E8-A103-9769D269F11E}">
      <text>
        <t>[Threaded comment]
Your version of Excel allows you to read this threaded comment; however, any edits to it will get removed if the file is opened in a newer version of Excel. Learn more: https://go.microsoft.com/fwlink/?linkid=870924
Comment:
    Would still need this field so that it was clear what row to reference on the table below. They can type this in from the scan.</t>
      </text>
    </comment>
    <comment ref="K11" authorId="5" shapeId="0" xr:uid="{AE197854-96E9-4923-963A-FF50C9CA3F50}">
      <text>
        <t>[Threaded comment]
Your version of Excel allows you to read this threaded comment; however, any edits to it will get removed if the file is opened in a newer version of Excel. Learn more: https://go.microsoft.com/fwlink/?linkid=870924
Comment:
    This note may get confused with eligibility criteria. Can we say "All ultrasounds must be from 8 weeks GA or later. For cohort 2, ultrasounds should be performed no later than 28 weeks."</t>
      </text>
    </comment>
    <comment ref="B22" authorId="6" shapeId="0" xr:uid="{D7692148-FEF6-4ADB-9DF2-1058B2DDEF7E}">
      <text>
        <t>[Threaded comment]
Your version of Excel allows you to read this threaded comment; however, any edits to it will get removed if the file is opened in a newer version of Excel. Learn more: https://go.microsoft.com/fwlink/?linkid=870924
Comment:
    Do we need this row?  We may want to confirm the interpretation of the protocol inclusion criteria as it says "ultrasounds should be preformed no later than the 28th week of gestation" and I don't know if this includes scans done at 28 weeks and 0 days or not.</t>
      </text>
    </comment>
  </commentList>
</comments>
</file>

<file path=xl/sharedStrings.xml><?xml version="1.0" encoding="utf-8"?>
<sst xmlns="http://schemas.openxmlformats.org/spreadsheetml/2006/main" count="119" uniqueCount="47">
  <si>
    <t>Ultrasound Date</t>
  </si>
  <si>
    <r>
      <rPr>
        <sz val="11"/>
        <color theme="1"/>
        <rFont val="Calibri"/>
        <family val="2"/>
      </rPr>
      <t xml:space="preserve">≤ </t>
    </r>
    <r>
      <rPr>
        <sz val="11"/>
        <color theme="1"/>
        <rFont val="Calibri"/>
        <family val="2"/>
        <scheme val="minor"/>
      </rPr>
      <t>8 6/7 weeks</t>
    </r>
  </si>
  <si>
    <t>9 0/7 weeks to 15 6/7 weeks</t>
  </si>
  <si>
    <t>16 0/7 weeks to 21 6/7 weeks</t>
  </si>
  <si>
    <t>22 0/7 weeks to 27 6/7 weeks</t>
  </si>
  <si>
    <t>More than</t>
  </si>
  <si>
    <t>days</t>
  </si>
  <si>
    <t>LMP</t>
  </si>
  <si>
    <t>EDD per LMP</t>
  </si>
  <si>
    <t>Pregnancy Due Date Calculator (perinatology.com)</t>
  </si>
  <si>
    <t>Calculate by entering the LMP in this online tool:</t>
  </si>
  <si>
    <t>MTN-042 Cohort 2 GA Dating Tool</t>
  </si>
  <si>
    <t>Fetal Development (perinatology.com)</t>
  </si>
  <si>
    <t>GA Redating Table</t>
  </si>
  <si>
    <t>Days</t>
  </si>
  <si>
    <t>Total days</t>
  </si>
  <si>
    <t>Staff Initals &amp; Date</t>
  </si>
  <si>
    <t>GA per ultrasound report (GA on date of ultrasound)</t>
  </si>
  <si>
    <t>Output:</t>
  </si>
  <si>
    <t>GA range on date of ultrasound</t>
  </si>
  <si>
    <t>Discrepancy between ultrasound dating and LMP that supports redating</t>
  </si>
  <si>
    <t xml:space="preserve">GA per LMP on date of ultrasound </t>
  </si>
  <si>
    <r>
      <rPr>
        <i/>
        <sz val="11"/>
        <color theme="1"/>
        <rFont val="Calibri"/>
        <family val="2"/>
        <scheme val="minor"/>
      </rPr>
      <t>NOTE:</t>
    </r>
    <r>
      <rPr>
        <sz val="11"/>
        <color theme="1"/>
        <rFont val="Calibri"/>
        <family val="2"/>
        <scheme val="minor"/>
      </rPr>
      <t xml:space="preserve"> GA must be between 8-28 weeks for cohort 2</t>
    </r>
  </si>
  <si>
    <t>GA Weeks</t>
  </si>
  <si>
    <t>Version 1.0, 5MAY2021</t>
  </si>
  <si>
    <t>PTID</t>
  </si>
  <si>
    <r>
      <rPr>
        <i/>
        <u/>
        <sz val="12"/>
        <color theme="1"/>
        <rFont val="Calibri"/>
        <family val="2"/>
        <scheme val="minor"/>
      </rPr>
      <t>Intrsuctions:</t>
    </r>
    <r>
      <rPr>
        <i/>
        <sz val="12"/>
        <color theme="1"/>
        <rFont val="Calibri"/>
        <family val="2"/>
        <scheme val="minor"/>
      </rPr>
      <t xml:space="preserve"> Complete fields in blue to generate the output fields in yellow. Print and file the completed tool in the PTID chart.</t>
    </r>
  </si>
  <si>
    <t>Calculate by entering the EDD and the GA on the ultrasound report in this online tool:</t>
  </si>
  <si>
    <r>
      <t>Redate using ultrasound GA</t>
    </r>
    <r>
      <rPr>
        <b/>
        <sz val="11"/>
        <color rgb="FFFF0000"/>
        <rFont val="Calibri"/>
        <family val="2"/>
        <scheme val="minor"/>
      </rPr>
      <t>?</t>
    </r>
  </si>
  <si>
    <r>
      <t xml:space="preserve">Days discrepant between LMP and </t>
    </r>
    <r>
      <rPr>
        <sz val="11"/>
        <color rgb="FFFF0000"/>
        <rFont val="Calibri"/>
        <family val="2"/>
        <scheme val="minor"/>
      </rPr>
      <t>ultrasound</t>
    </r>
    <r>
      <rPr>
        <sz val="11"/>
        <color theme="1"/>
        <rFont val="Calibri"/>
        <family val="2"/>
        <scheme val="minor"/>
      </rPr>
      <t xml:space="preserve"> GA</t>
    </r>
  </si>
  <si>
    <r>
      <t>28 0</t>
    </r>
    <r>
      <rPr>
        <sz val="11"/>
        <color rgb="FFFF0000"/>
        <rFont val="Calibri"/>
        <family val="2"/>
        <scheme val="minor"/>
      </rPr>
      <t>/</t>
    </r>
    <r>
      <rPr>
        <sz val="11"/>
        <color theme="1"/>
        <rFont val="Calibri"/>
        <family val="2"/>
        <scheme val="minor"/>
      </rPr>
      <t>7 and beyond</t>
    </r>
  </si>
  <si>
    <t>EDD per ultrasound scan</t>
  </si>
  <si>
    <t>weeks</t>
  </si>
  <si>
    <t>Due Date from Utrasound Reportcalculator (perinatology.com)</t>
  </si>
  <si>
    <r>
      <rPr>
        <i/>
        <u/>
        <sz val="11"/>
        <color theme="1"/>
        <rFont val="Calibri"/>
        <family val="2"/>
        <scheme val="minor"/>
      </rPr>
      <t xml:space="preserve">If not included on scan record, </t>
    </r>
    <r>
      <rPr>
        <sz val="11"/>
        <color theme="1"/>
        <rFont val="Calibri"/>
        <family val="2"/>
        <scheme val="minor"/>
      </rPr>
      <t>calculate by entering the ultrasound date and GA on date of scan in this online tool:</t>
    </r>
  </si>
  <si>
    <r>
      <rPr>
        <i/>
        <sz val="10"/>
        <color theme="1"/>
        <rFont val="Calibri"/>
        <family val="2"/>
        <scheme val="minor"/>
      </rPr>
      <t>NOTE:</t>
    </r>
    <r>
      <rPr>
        <sz val="10"/>
        <color theme="1"/>
        <rFont val="Calibri"/>
        <family val="2"/>
        <scheme val="minor"/>
      </rPr>
      <t xml:space="preserve"> All ultrasounds must be from 8 weeks GA or later. For cohort 2, ultrasounds should be performed no later than 28 weeks.</t>
    </r>
  </si>
  <si>
    <t>Days discrepant between LMP and ultrasound GA</t>
  </si>
  <si>
    <t>Redate using ultrasound GA?</t>
  </si>
  <si>
    <t>28 0/7 and beyond</t>
  </si>
  <si>
    <t>MTN-042 Gestational Age (GA) Dating Tool</t>
  </si>
  <si>
    <t>GA range based on LMP</t>
  </si>
  <si>
    <r>
      <rPr>
        <i/>
        <u/>
        <sz val="11"/>
        <color theme="1"/>
        <rFont val="Calibri"/>
        <family val="2"/>
        <scheme val="minor"/>
      </rPr>
      <t>Intrsuctions:</t>
    </r>
    <r>
      <rPr>
        <i/>
        <sz val="11"/>
        <color theme="1"/>
        <rFont val="Calibri"/>
        <family val="2"/>
        <scheme val="minor"/>
      </rPr>
      <t xml:space="preserve"> This tool facilitates determining the best obstetric estimate of the gestational age (GA). Complete fields in blue to generate the output fields in yellow. Print and file the completed tool in the PTID chart.</t>
    </r>
  </si>
  <si>
    <t>Version 1.0, 13MAY2021</t>
  </si>
  <si>
    <t>GA per LMP on date of ultrasound</t>
  </si>
  <si>
    <t>GA range based on LMP (on date of ultrasound)</t>
  </si>
  <si>
    <t>Dating Guidance</t>
  </si>
  <si>
    <r>
      <rPr>
        <i/>
        <sz val="9"/>
        <color theme="1"/>
        <rFont val="Calibri"/>
        <family val="2"/>
        <scheme val="minor"/>
      </rPr>
      <t>NOTE:</t>
    </r>
    <r>
      <rPr>
        <sz val="9"/>
        <color theme="1"/>
        <rFont val="Calibri"/>
        <family val="2"/>
        <scheme val="minor"/>
      </rPr>
      <t xml:space="preserve"> All ultrasounds must be from 8 0/7 weeks gestation or later. For cohort 2, ultrasounds should be performed </t>
    </r>
    <r>
      <rPr>
        <u/>
        <sz val="9"/>
        <color theme="1"/>
        <rFont val="Calibri"/>
        <family val="2"/>
        <scheme val="minor"/>
      </rPr>
      <t>no later than 28 6/7</t>
    </r>
    <r>
      <rPr>
        <sz val="9"/>
        <color theme="1"/>
        <rFont val="Calibri"/>
        <family val="2"/>
        <scheme val="minor"/>
      </rPr>
      <t xml:space="preserve"> weeks gestation (according to the best obstetric estimate of 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</si>
</sst>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u/>
      <sz val="11"/>
      <color theme="10"/>
      <name val="Calibri"/>
      <family val="2"/>
      <scheme val="minor"/>
    </font>
    <font>
      <b/>
      <sz val="16"/>
      <color theme="1"/>
      <name val="Calibri"/>
      <family val="2"/>
      <scheme val="minor"/>
    </font>
    <font>
      <sz val="11"/>
      <name val="Calibri"/>
      <family val="2"/>
      <scheme val="minor"/>
    </font>
    <font>
      <i/>
      <sz val="11"/>
      <color theme="1"/>
      <name val="Calibri"/>
      <family val="2"/>
      <scheme val="minor"/>
    </font>
    <font>
      <i/>
      <sz val="12"/>
      <color theme="1"/>
      <name val="Calibri"/>
      <family val="2"/>
      <scheme val="minor"/>
    </font>
    <font>
      <i/>
      <u/>
      <sz val="12"/>
      <color theme="1"/>
      <name val="Calibri"/>
      <family val="2"/>
      <scheme val="minor"/>
    </font>
    <font>
      <b/>
      <sz val="11"/>
      <color rgb="FFFF0000"/>
      <name val="Calibri"/>
      <family val="2"/>
      <scheme val="minor"/>
    </font>
    <font>
      <i/>
      <u/>
      <sz val="11"/>
      <color theme="1"/>
      <name val="Calibri"/>
      <family val="2"/>
      <scheme val="minor"/>
    </font>
    <font>
      <sz val="10"/>
      <color theme="1"/>
      <name val="Calibri"/>
      <family val="2"/>
      <scheme val="minor"/>
    </font>
    <font>
      <i/>
      <sz val="10"/>
      <color theme="1"/>
      <name val="Calibri"/>
      <family val="2"/>
      <scheme val="minor"/>
    </font>
    <font>
      <b/>
      <sz val="11"/>
      <name val="Calibri"/>
      <family val="2"/>
      <scheme val="minor"/>
    </font>
    <font>
      <u/>
      <sz val="10"/>
      <color theme="10"/>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u/>
      <sz val="9"/>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7"/>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C000"/>
        <bgColor indexed="64"/>
      </patternFill>
    </fill>
    <fill>
      <patternFill patternType="solid">
        <fgColor theme="7"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99">
    <xf numFmtId="0" fontId="0" fillId="0" borderId="0" xfId="0"/>
    <xf numFmtId="0" fontId="0" fillId="0" borderId="0" xfId="0" applyAlignment="1">
      <alignment wrapText="1"/>
    </xf>
    <xf numFmtId="0" fontId="0" fillId="0" borderId="0" xfId="0" applyAlignment="1"/>
    <xf numFmtId="0" fontId="2" fillId="0" borderId="0" xfId="0" applyFont="1" applyAlignment="1"/>
    <xf numFmtId="0" fontId="5" fillId="0" borderId="0" xfId="0" applyFont="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2" fillId="4" borderId="1" xfId="0" applyFont="1" applyFill="1" applyBorder="1" applyAlignment="1"/>
    <xf numFmtId="0" fontId="0" fillId="4" borderId="2" xfId="0" applyFill="1" applyBorder="1" applyAlignment="1"/>
    <xf numFmtId="0" fontId="0" fillId="4" borderId="3" xfId="0" applyFill="1" applyBorder="1" applyAlignment="1"/>
    <xf numFmtId="0" fontId="0" fillId="0" borderId="0" xfId="0" applyFill="1" applyBorder="1" applyAlignment="1"/>
    <xf numFmtId="0" fontId="2" fillId="2" borderId="0" xfId="0" applyFont="1" applyFill="1" applyBorder="1" applyAlignment="1">
      <alignment vertical="center" wrapText="1"/>
    </xf>
    <xf numFmtId="0" fontId="2" fillId="2" borderId="5" xfId="0" applyFont="1" applyFill="1" applyBorder="1" applyAlignment="1">
      <alignment vertical="center" wrapText="1"/>
    </xf>
    <xf numFmtId="164" fontId="6" fillId="0" borderId="0" xfId="0" applyNumberFormat="1" applyFont="1" applyFill="1" applyAlignment="1"/>
    <xf numFmtId="0" fontId="2" fillId="0" borderId="7" xfId="0" applyFont="1" applyBorder="1" applyAlignment="1"/>
    <xf numFmtId="0" fontId="0" fillId="6" borderId="7" xfId="0" applyFill="1" applyBorder="1" applyAlignment="1">
      <alignment horizontal="right"/>
    </xf>
    <xf numFmtId="0" fontId="0" fillId="2" borderId="9" xfId="0" applyFill="1"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0" borderId="17" xfId="0" applyBorder="1" applyAlignment="1"/>
    <xf numFmtId="0" fontId="0" fillId="0" borderId="19" xfId="0" applyBorder="1" applyAlignment="1"/>
    <xf numFmtId="0" fontId="0" fillId="0" borderId="20" xfId="0" applyBorder="1" applyAlignment="1"/>
    <xf numFmtId="0" fontId="0" fillId="0" borderId="23" xfId="0" applyBorder="1" applyAlignment="1"/>
    <xf numFmtId="0" fontId="0" fillId="0" borderId="0" xfId="0" applyAlignment="1">
      <alignment vertical="center"/>
    </xf>
    <xf numFmtId="1" fontId="0" fillId="5" borderId="13" xfId="0" applyNumberFormat="1" applyFill="1" applyBorder="1" applyAlignment="1">
      <alignment horizontal="center" vertical="center"/>
    </xf>
    <xf numFmtId="0" fontId="0" fillId="5" borderId="13" xfId="0" applyFill="1" applyBorder="1" applyAlignment="1">
      <alignment horizontal="center" vertical="center"/>
    </xf>
    <xf numFmtId="0" fontId="2" fillId="0" borderId="13" xfId="0" applyFont="1" applyBorder="1" applyAlignment="1"/>
    <xf numFmtId="0" fontId="2" fillId="0" borderId="25" xfId="0" applyFont="1" applyBorder="1" applyAlignment="1"/>
    <xf numFmtId="0" fontId="0" fillId="0" borderId="24" xfId="0" applyBorder="1" applyAlignment="1"/>
    <xf numFmtId="0" fontId="0" fillId="0" borderId="16" xfId="0" applyBorder="1" applyAlignment="1"/>
    <xf numFmtId="0" fontId="0" fillId="0" borderId="26" xfId="0" applyBorder="1" applyAlignment="1"/>
    <xf numFmtId="0" fontId="4" fillId="0" borderId="19" xfId="1" applyBorder="1" applyAlignment="1">
      <alignment vertical="center"/>
    </xf>
    <xf numFmtId="164" fontId="0" fillId="5" borderId="27" xfId="0" applyNumberFormat="1" applyFill="1" applyBorder="1" applyAlignment="1">
      <alignment vertical="center"/>
    </xf>
    <xf numFmtId="0" fontId="2" fillId="0" borderId="27" xfId="0" applyFont="1" applyBorder="1" applyAlignment="1">
      <alignment vertical="center"/>
    </xf>
    <xf numFmtId="164" fontId="0" fillId="5" borderId="14" xfId="0" applyNumberFormat="1" applyFill="1" applyBorder="1" applyAlignment="1">
      <alignment vertical="center"/>
    </xf>
    <xf numFmtId="0" fontId="2" fillId="0" borderId="18" xfId="0" applyFont="1" applyBorder="1" applyAlignment="1">
      <alignment vertical="center"/>
    </xf>
    <xf numFmtId="0" fontId="0" fillId="3" borderId="15" xfId="0" applyFill="1" applyBorder="1" applyAlignment="1">
      <alignment horizontal="left" vertical="center"/>
    </xf>
    <xf numFmtId="0" fontId="0" fillId="0" borderId="15" xfId="0" applyBorder="1" applyAlignment="1">
      <alignment horizontal="left" vertical="center"/>
    </xf>
    <xf numFmtId="0" fontId="0" fillId="0" borderId="15" xfId="0" applyBorder="1" applyAlignment="1">
      <alignment horizontal="left" vertical="center" wrapText="1"/>
    </xf>
    <xf numFmtId="0" fontId="4" fillId="0" borderId="15" xfId="1" applyBorder="1" applyAlignment="1">
      <alignment horizontal="left" vertical="center"/>
    </xf>
    <xf numFmtId="0" fontId="0" fillId="3" borderId="26" xfId="0" applyFill="1" applyBorder="1" applyAlignment="1">
      <alignment horizontal="left" vertical="center"/>
    </xf>
    <xf numFmtId="0" fontId="0" fillId="0" borderId="26" xfId="0" applyBorder="1" applyAlignment="1">
      <alignment horizontal="left" vertical="center"/>
    </xf>
    <xf numFmtId="0" fontId="0" fillId="0" borderId="26" xfId="0" applyBorder="1" applyAlignment="1">
      <alignment horizontal="left" vertical="center" wrapText="1"/>
    </xf>
    <xf numFmtId="1" fontId="0" fillId="5" borderId="25" xfId="0" applyNumberFormat="1" applyFill="1" applyBorder="1" applyAlignment="1">
      <alignment horizontal="center" vertical="center"/>
    </xf>
    <xf numFmtId="0" fontId="0" fillId="5" borderId="25" xfId="0" applyFill="1" applyBorder="1" applyAlignment="1">
      <alignment horizontal="center" vertical="center"/>
    </xf>
    <xf numFmtId="0" fontId="6" fillId="6" borderId="30" xfId="0" applyFont="1" applyFill="1" applyBorder="1" applyAlignment="1"/>
    <xf numFmtId="0" fontId="0" fillId="0" borderId="30" xfId="0" applyBorder="1" applyAlignment="1"/>
    <xf numFmtId="0" fontId="0" fillId="0" borderId="29" xfId="0" applyBorder="1" applyAlignment="1"/>
    <xf numFmtId="0" fontId="1" fillId="0" borderId="0" xfId="0" applyFont="1" applyAlignment="1">
      <alignment wrapText="1"/>
    </xf>
    <xf numFmtId="0" fontId="0" fillId="0" borderId="28" xfId="0" applyFill="1" applyBorder="1" applyAlignment="1"/>
    <xf numFmtId="0" fontId="0" fillId="5" borderId="10" xfId="0" applyFill="1" applyBorder="1" applyAlignment="1"/>
    <xf numFmtId="0" fontId="2" fillId="0" borderId="9" xfId="0" applyFont="1" applyBorder="1" applyAlignment="1"/>
    <xf numFmtId="1" fontId="0" fillId="5" borderId="31" xfId="0" applyNumberFormat="1" applyFill="1" applyBorder="1" applyAlignment="1">
      <alignment horizontal="center" vertical="center"/>
    </xf>
    <xf numFmtId="0" fontId="0" fillId="5" borderId="31" xfId="0" applyFill="1" applyBorder="1" applyAlignment="1">
      <alignment horizontal="center" vertical="center"/>
    </xf>
    <xf numFmtId="0" fontId="2" fillId="4" borderId="2" xfId="0" applyFont="1" applyFill="1" applyBorder="1" applyAlignment="1"/>
    <xf numFmtId="0" fontId="2" fillId="0" borderId="26" xfId="0" applyFont="1" applyBorder="1" applyAlignment="1">
      <alignment vertical="center"/>
    </xf>
    <xf numFmtId="0" fontId="2" fillId="0" borderId="26" xfId="0" applyFont="1" applyBorder="1" applyAlignment="1">
      <alignment vertical="center" wrapText="1"/>
    </xf>
    <xf numFmtId="0" fontId="6" fillId="0" borderId="30" xfId="0" applyFont="1" applyBorder="1" applyAlignment="1"/>
    <xf numFmtId="0" fontId="14" fillId="0" borderId="7" xfId="0" applyFont="1" applyBorder="1" applyAlignment="1"/>
    <xf numFmtId="0" fontId="6" fillId="0" borderId="7" xfId="0" applyFont="1" applyBorder="1" applyAlignment="1"/>
    <xf numFmtId="0" fontId="6" fillId="0" borderId="6" xfId="0" applyFont="1" applyBorder="1" applyAlignment="1"/>
    <xf numFmtId="0" fontId="15" fillId="0" borderId="26" xfId="1" applyFont="1" applyBorder="1" applyAlignment="1">
      <alignment vertical="center"/>
    </xf>
    <xf numFmtId="0" fontId="6" fillId="0" borderId="29" xfId="0" applyFont="1" applyBorder="1" applyAlignment="1"/>
    <xf numFmtId="0" fontId="6" fillId="0" borderId="8" xfId="0" applyFont="1" applyBorder="1" applyAlignment="1"/>
    <xf numFmtId="0" fontId="0" fillId="0" borderId="0" xfId="0" applyFill="1" applyBorder="1" applyAlignment="1">
      <alignment horizontal="right"/>
    </xf>
    <xf numFmtId="0" fontId="7" fillId="7" borderId="25" xfId="0" applyFont="1" applyFill="1" applyBorder="1" applyAlignment="1">
      <alignment horizontal="center" vertical="center"/>
    </xf>
    <xf numFmtId="0" fontId="5" fillId="0" borderId="0" xfId="0" applyFont="1" applyAlignment="1" applyProtection="1">
      <protection locked="0"/>
    </xf>
    <xf numFmtId="0" fontId="0" fillId="0" borderId="0" xfId="0" applyAlignment="1" applyProtection="1">
      <protection locked="0"/>
    </xf>
    <xf numFmtId="0" fontId="0" fillId="0" borderId="0" xfId="0" applyBorder="1" applyAlignment="1" applyProtection="1">
      <protection locked="0"/>
    </xf>
    <xf numFmtId="0" fontId="0" fillId="0" borderId="26" xfId="0" applyBorder="1" applyAlignment="1" applyProtection="1">
      <protection locked="0"/>
    </xf>
    <xf numFmtId="0" fontId="7" fillId="7" borderId="25" xfId="0" applyFont="1"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3" borderId="26" xfId="0" applyFill="1" applyBorder="1" applyAlignment="1" applyProtection="1">
      <alignment horizontal="left" vertical="center"/>
      <protection locked="0"/>
    </xf>
    <xf numFmtId="0" fontId="2" fillId="0" borderId="26" xfId="0" applyFont="1" applyBorder="1" applyAlignment="1" applyProtection="1">
      <alignment vertical="center" wrapText="1"/>
      <protection locked="0"/>
    </xf>
    <xf numFmtId="0" fontId="6" fillId="0" borderId="30" xfId="0" applyFont="1" applyBorder="1" applyAlignment="1" applyProtection="1">
      <protection locked="0"/>
    </xf>
    <xf numFmtId="0" fontId="6" fillId="0" borderId="29" xfId="0" applyFont="1" applyBorder="1" applyAlignment="1" applyProtection="1">
      <protection locked="0"/>
    </xf>
    <xf numFmtId="0" fontId="0" fillId="0" borderId="30" xfId="0" applyBorder="1" applyAlignment="1" applyProtection="1">
      <protection locked="0"/>
    </xf>
    <xf numFmtId="0" fontId="0" fillId="0" borderId="29" xfId="0" applyBorder="1" applyAlignment="1" applyProtection="1">
      <protection locked="0"/>
    </xf>
    <xf numFmtId="0" fontId="12" fillId="0" borderId="0" xfId="0" applyFont="1" applyBorder="1" applyAlignment="1" applyProtection="1">
      <alignment vertical="center" wrapText="1"/>
      <protection locked="0"/>
    </xf>
    <xf numFmtId="0" fontId="14" fillId="0" borderId="7" xfId="0" applyFont="1" applyBorder="1" applyAlignment="1" applyProtection="1">
      <protection locked="0"/>
    </xf>
    <xf numFmtId="0" fontId="6" fillId="0" borderId="7" xfId="0" applyFont="1" applyBorder="1" applyAlignment="1" applyProtection="1">
      <protection locked="0"/>
    </xf>
    <xf numFmtId="0" fontId="6" fillId="0" borderId="8" xfId="0" applyFont="1" applyBorder="1" applyAlignment="1" applyProtection="1">
      <protection locked="0"/>
    </xf>
    <xf numFmtId="0" fontId="0" fillId="0" borderId="5" xfId="0" applyBorder="1" applyAlignment="1" applyProtection="1">
      <protection locked="0"/>
    </xf>
    <xf numFmtId="0" fontId="0" fillId="0" borderId="0" xfId="0" applyBorder="1" applyAlignment="1" applyProtection="1">
      <alignment horizontal="center" vertical="center"/>
      <protection locked="0"/>
    </xf>
    <xf numFmtId="0" fontId="0" fillId="0" borderId="0" xfId="0" applyFill="1" applyBorder="1" applyAlignment="1" applyProtection="1">
      <alignment horizontal="right"/>
      <protection locked="0"/>
    </xf>
    <xf numFmtId="0" fontId="2" fillId="4" borderId="1" xfId="0" applyFont="1" applyFill="1" applyBorder="1" applyAlignment="1" applyProtection="1">
      <protection locked="0"/>
    </xf>
    <xf numFmtId="0" fontId="2" fillId="4" borderId="2" xfId="0" applyFont="1" applyFill="1" applyBorder="1" applyAlignment="1" applyProtection="1">
      <protection locked="0"/>
    </xf>
    <xf numFmtId="0" fontId="0" fillId="4" borderId="2" xfId="0" applyFill="1" applyBorder="1" applyAlignment="1" applyProtection="1">
      <protection locked="0"/>
    </xf>
    <xf numFmtId="0" fontId="0" fillId="4" borderId="3" xfId="0" applyFill="1" applyBorder="1" applyAlignment="1" applyProtection="1">
      <protection locked="0"/>
    </xf>
    <xf numFmtId="0" fontId="2" fillId="2" borderId="0"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0" fillId="0" borderId="4" xfId="0" applyBorder="1" applyAlignment="1" applyProtection="1">
      <protection locked="0"/>
    </xf>
    <xf numFmtId="0" fontId="0" fillId="0" borderId="17" xfId="0" applyBorder="1" applyAlignment="1" applyProtection="1">
      <protection locked="0"/>
    </xf>
    <xf numFmtId="0" fontId="0" fillId="0" borderId="11" xfId="0" applyBorder="1" applyAlignment="1" applyProtection="1">
      <protection locked="0"/>
    </xf>
    <xf numFmtId="0" fontId="0" fillId="8" borderId="1" xfId="0" applyFill="1" applyBorder="1" applyAlignment="1" applyProtection="1">
      <protection locked="0"/>
    </xf>
    <xf numFmtId="0" fontId="0" fillId="8" borderId="3" xfId="0" applyFill="1" applyBorder="1" applyAlignment="1" applyProtection="1">
      <protection locked="0"/>
    </xf>
    <xf numFmtId="0" fontId="0" fillId="0" borderId="4" xfId="0" applyFill="1" applyBorder="1" applyAlignment="1" applyProtection="1">
      <protection locked="0"/>
    </xf>
    <xf numFmtId="0" fontId="0" fillId="0" borderId="0" xfId="0" applyFill="1" applyBorder="1" applyAlignment="1" applyProtection="1">
      <protection locked="0"/>
    </xf>
    <xf numFmtId="0" fontId="0" fillId="0" borderId="6" xfId="0" applyBorder="1" applyAlignment="1" applyProtection="1">
      <protection locked="0"/>
    </xf>
    <xf numFmtId="0" fontId="0" fillId="0" borderId="8" xfId="0" applyBorder="1" applyAlignment="1" applyProtection="1">
      <protection locked="0"/>
    </xf>
    <xf numFmtId="0" fontId="6" fillId="0" borderId="6" xfId="0" applyFont="1" applyBorder="1" applyAlignment="1" applyProtection="1">
      <protection locked="0"/>
    </xf>
    <xf numFmtId="0" fontId="0" fillId="0" borderId="7" xfId="0" applyBorder="1" applyAlignment="1" applyProtection="1">
      <protection locked="0"/>
    </xf>
    <xf numFmtId="0" fontId="0" fillId="0" borderId="23" xfId="0" applyBorder="1" applyAlignment="1" applyProtection="1">
      <protection locked="0"/>
    </xf>
    <xf numFmtId="0" fontId="0" fillId="0" borderId="12" xfId="0" applyBorder="1" applyAlignment="1" applyProtection="1">
      <protection locked="0"/>
    </xf>
    <xf numFmtId="0" fontId="0" fillId="0" borderId="0" xfId="0" applyProtection="1">
      <protection locked="0"/>
    </xf>
    <xf numFmtId="0" fontId="6" fillId="6" borderId="30" xfId="0" applyFont="1" applyFill="1" applyBorder="1" applyAlignment="1" applyProtection="1"/>
    <xf numFmtId="0" fontId="0" fillId="6" borderId="7" xfId="0" applyFill="1" applyBorder="1" applyAlignment="1" applyProtection="1">
      <alignment horizontal="right"/>
    </xf>
    <xf numFmtId="164" fontId="0" fillId="0" borderId="0" xfId="0" applyNumberFormat="1" applyAlignment="1" applyProtection="1">
      <protection locked="0"/>
    </xf>
    <xf numFmtId="0" fontId="0" fillId="0" borderId="0" xfId="0" applyFill="1" applyAlignment="1" applyProtection="1">
      <protection locked="0"/>
    </xf>
    <xf numFmtId="164" fontId="0" fillId="0" borderId="11" xfId="0" applyNumberFormat="1" applyFill="1" applyBorder="1" applyAlignment="1" applyProtection="1">
      <alignment horizontal="center" vertical="center"/>
      <protection locked="0"/>
    </xf>
    <xf numFmtId="164" fontId="0" fillId="0" borderId="17" xfId="0" applyNumberForma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0" fillId="0" borderId="17" xfId="0" applyFill="1" applyBorder="1" applyAlignment="1" applyProtection="1">
      <protection locked="0"/>
    </xf>
    <xf numFmtId="0" fontId="2" fillId="0" borderId="34" xfId="0" applyFont="1" applyBorder="1" applyAlignment="1" applyProtection="1">
      <alignment vertical="center"/>
      <protection locked="0"/>
    </xf>
    <xf numFmtId="0" fontId="7" fillId="7" borderId="35" xfId="0" applyFont="1" applyFill="1" applyBorder="1" applyAlignment="1" applyProtection="1">
      <alignment horizontal="center" vertical="center"/>
      <protection locked="0"/>
    </xf>
    <xf numFmtId="1" fontId="0" fillId="5" borderId="36" xfId="0" applyNumberFormat="1" applyFill="1" applyBorder="1" applyAlignment="1" applyProtection="1">
      <alignment horizontal="center" vertical="center"/>
      <protection locked="0"/>
    </xf>
    <xf numFmtId="0" fontId="2" fillId="0" borderId="42" xfId="0" applyFont="1" applyBorder="1" applyAlignment="1" applyProtection="1">
      <alignment vertical="center"/>
      <protection locked="0"/>
    </xf>
    <xf numFmtId="0" fontId="0" fillId="0" borderId="42" xfId="0" applyBorder="1" applyAlignment="1" applyProtection="1">
      <protection locked="0"/>
    </xf>
    <xf numFmtId="0" fontId="0" fillId="0" borderId="43" xfId="0" applyBorder="1" applyAlignment="1" applyProtection="1">
      <protection locked="0"/>
    </xf>
    <xf numFmtId="0" fontId="0" fillId="0" borderId="2" xfId="0" applyBorder="1" applyAlignment="1" applyProtection="1">
      <protection locked="0"/>
    </xf>
    <xf numFmtId="1" fontId="0" fillId="3" borderId="0" xfId="0" applyNumberFormat="1" applyFill="1" applyBorder="1" applyProtection="1">
      <protection locked="0"/>
    </xf>
    <xf numFmtId="0" fontId="4" fillId="0" borderId="0" xfId="1" applyBorder="1" applyProtection="1">
      <protection locked="0"/>
    </xf>
    <xf numFmtId="0" fontId="0" fillId="3" borderId="42" xfId="0" applyFill="1" applyBorder="1" applyAlignment="1" applyProtection="1">
      <alignment horizontal="left" vertical="center"/>
      <protection locked="0"/>
    </xf>
    <xf numFmtId="0" fontId="15" fillId="0" borderId="0" xfId="1" applyFont="1" applyBorder="1" applyAlignment="1" applyProtection="1">
      <alignment vertical="center"/>
      <protection locked="0"/>
    </xf>
    <xf numFmtId="0" fontId="0" fillId="0" borderId="0" xfId="0" applyBorder="1" applyAlignment="1" applyProtection="1">
      <alignment vertical="center" wrapText="1"/>
      <protection locked="0"/>
    </xf>
    <xf numFmtId="0" fontId="2" fillId="0" borderId="3" xfId="0" applyFont="1" applyBorder="1" applyAlignment="1" applyProtection="1">
      <alignment vertical="center"/>
      <protection locked="0"/>
    </xf>
    <xf numFmtId="1" fontId="0" fillId="9" borderId="45" xfId="0" applyNumberFormat="1" applyFill="1" applyBorder="1" applyAlignment="1" applyProtection="1">
      <alignment horizontal="center" vertical="center"/>
    </xf>
    <xf numFmtId="1" fontId="0" fillId="9" borderId="46" xfId="0" applyNumberFormat="1" applyFill="1" applyBorder="1" applyAlignment="1" applyProtection="1">
      <alignment horizontal="center" vertical="center"/>
    </xf>
    <xf numFmtId="0" fontId="7" fillId="10" borderId="35" xfId="0" applyFont="1" applyFill="1" applyBorder="1" applyAlignment="1" applyProtection="1">
      <alignment horizontal="center" vertical="center"/>
      <protection locked="0"/>
    </xf>
    <xf numFmtId="0" fontId="7" fillId="10" borderId="25" xfId="0" applyFont="1" applyFill="1" applyBorder="1" applyAlignment="1" applyProtection="1">
      <alignment horizontal="center" vertical="center"/>
      <protection locked="0"/>
    </xf>
    <xf numFmtId="0" fontId="14" fillId="0" borderId="30" xfId="0" applyFont="1" applyBorder="1" applyAlignment="1" applyProtection="1">
      <protection locked="0"/>
    </xf>
    <xf numFmtId="0" fontId="2" fillId="2" borderId="2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8" fillId="0" borderId="0" xfId="0" applyFont="1" applyAlignment="1">
      <alignment horizontal="left" wrapText="1"/>
    </xf>
    <xf numFmtId="0" fontId="8" fillId="0" borderId="5" xfId="0" applyFont="1" applyBorder="1" applyAlignment="1">
      <alignment horizontal="left" wrapText="1"/>
    </xf>
    <xf numFmtId="164" fontId="0" fillId="5" borderId="27" xfId="0" applyNumberFormat="1" applyFill="1" applyBorder="1" applyAlignment="1">
      <alignment horizontal="center" vertical="center"/>
    </xf>
    <xf numFmtId="164" fontId="0" fillId="5" borderId="24" xfId="0" applyNumberFormat="1" applyFill="1" applyBorder="1" applyAlignment="1">
      <alignment horizontal="center" vertical="center"/>
    </xf>
    <xf numFmtId="0" fontId="2" fillId="0" borderId="1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0" fillId="0" borderId="26" xfId="0" applyBorder="1" applyAlignment="1">
      <alignment horizontal="left" vertical="center" wrapText="1"/>
    </xf>
    <xf numFmtId="0" fontId="15" fillId="0" borderId="26" xfId="1" applyFont="1" applyBorder="1" applyAlignment="1">
      <alignment horizontal="left" vertical="center" wrapText="1"/>
    </xf>
    <xf numFmtId="0" fontId="15" fillId="0" borderId="24" xfId="1" applyFont="1" applyBorder="1" applyAlignment="1">
      <alignment horizontal="left" vertical="center" wrapText="1"/>
    </xf>
    <xf numFmtId="164" fontId="0" fillId="5" borderId="13" xfId="0" applyNumberFormat="1" applyFill="1" applyBorder="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2" fillId="2" borderId="21"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164" fontId="0" fillId="5" borderId="40" xfId="0" applyNumberFormat="1" applyFill="1" applyBorder="1" applyAlignment="1" applyProtection="1">
      <alignment horizontal="center" vertical="center"/>
      <protection locked="0"/>
    </xf>
    <xf numFmtId="164" fontId="0" fillId="5" borderId="41" xfId="0" applyNumberFormat="1" applyFill="1" applyBorder="1" applyAlignment="1" applyProtection="1">
      <alignment horizontal="center" vertical="center"/>
      <protection locked="0"/>
    </xf>
    <xf numFmtId="164" fontId="0" fillId="9" borderId="1" xfId="0" applyNumberFormat="1" applyFill="1" applyBorder="1" applyAlignment="1" applyProtection="1">
      <alignment horizontal="center" vertical="center"/>
    </xf>
    <xf numFmtId="164" fontId="0" fillId="9" borderId="44" xfId="0" applyNumberFormat="1" applyFill="1" applyBorder="1" applyAlignment="1" applyProtection="1">
      <alignment horizontal="center" vertical="center"/>
    </xf>
    <xf numFmtId="0" fontId="16" fillId="0" borderId="47" xfId="0" applyFont="1" applyFill="1" applyBorder="1" applyAlignment="1" applyProtection="1">
      <alignment horizontal="left" vertical="center" wrapText="1"/>
      <protection locked="0"/>
    </xf>
    <xf numFmtId="0" fontId="16" fillId="0" borderId="48" xfId="0" applyFont="1" applyFill="1" applyBorder="1" applyAlignment="1" applyProtection="1">
      <alignment horizontal="left" vertical="center" wrapText="1"/>
      <protection locked="0"/>
    </xf>
    <xf numFmtId="0" fontId="0" fillId="10" borderId="1" xfId="0" applyFill="1" applyBorder="1" applyAlignment="1" applyProtection="1">
      <alignment horizontal="center" vertical="center" wrapText="1"/>
      <protection locked="0"/>
    </xf>
    <xf numFmtId="0" fontId="0" fillId="10" borderId="6" xfId="0" applyFill="1" applyBorder="1" applyAlignment="1" applyProtection="1">
      <alignment horizontal="center" vertical="center" wrapText="1"/>
      <protection locked="0"/>
    </xf>
    <xf numFmtId="0" fontId="2" fillId="0" borderId="49" xfId="0" applyFont="1" applyBorder="1" applyAlignment="1" applyProtection="1">
      <alignment horizontal="left"/>
      <protection locked="0"/>
    </xf>
    <xf numFmtId="0" fontId="2" fillId="0" borderId="50" xfId="0" applyFont="1" applyBorder="1" applyAlignment="1" applyProtection="1">
      <alignment horizontal="left"/>
      <protection locked="0"/>
    </xf>
    <xf numFmtId="0" fontId="7" fillId="0" borderId="0" xfId="0" applyFont="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164" fontId="0" fillId="5" borderId="32" xfId="0" applyNumberFormat="1" applyFill="1" applyBorder="1" applyAlignment="1" applyProtection="1">
      <alignment horizontal="center" vertical="center"/>
      <protection locked="0"/>
    </xf>
    <xf numFmtId="164" fontId="0" fillId="5" borderId="33" xfId="0" applyNumberFormat="1" applyFill="1" applyBorder="1" applyAlignment="1" applyProtection="1">
      <alignment horizontal="center" vertical="center"/>
      <protection locked="0"/>
    </xf>
    <xf numFmtId="0" fontId="2" fillId="0" borderId="14"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164" fontId="0" fillId="5" borderId="38" xfId="0" applyNumberFormat="1" applyFill="1" applyBorder="1" applyAlignment="1" applyProtection="1">
      <alignment horizontal="center" vertical="center"/>
      <protection locked="0"/>
    </xf>
    <xf numFmtId="164" fontId="0" fillId="5" borderId="24" xfId="0" applyNumberFormat="1" applyFill="1" applyBorder="1" applyAlignment="1" applyProtection="1">
      <alignment horizontal="center" vertical="center"/>
      <protection locked="0"/>
    </xf>
    <xf numFmtId="0" fontId="0" fillId="0" borderId="26" xfId="0" applyBorder="1" applyAlignment="1" applyProtection="1">
      <alignment horizontal="left" vertical="center" wrapText="1"/>
      <protection locked="0"/>
    </xf>
    <xf numFmtId="0" fontId="15" fillId="0" borderId="26" xfId="1" applyFont="1" applyBorder="1" applyAlignment="1" applyProtection="1">
      <alignment horizontal="left" vertical="center" wrapText="1"/>
      <protection locked="0"/>
    </xf>
    <xf numFmtId="0" fontId="15" fillId="0" borderId="39" xfId="1" applyFont="1" applyBorder="1" applyAlignment="1" applyProtection="1">
      <alignment horizontal="left" vertical="center" wrapText="1"/>
      <protection locked="0"/>
    </xf>
    <xf numFmtId="0" fontId="0" fillId="5" borderId="40" xfId="0" applyFill="1" applyBorder="1" applyAlignment="1" applyProtection="1">
      <alignment horizontal="center"/>
      <protection locked="0"/>
    </xf>
    <xf numFmtId="0" fontId="0" fillId="5" borderId="51" xfId="0" applyFill="1" applyBorder="1" applyAlignment="1" applyProtection="1">
      <alignment horizontal="center"/>
      <protection locked="0"/>
    </xf>
    <xf numFmtId="0" fontId="0" fillId="0" borderId="19" xfId="0" applyBorder="1" applyAlignment="1">
      <alignment horizontal="left" vertical="center" wrapText="1"/>
    </xf>
    <xf numFmtId="0" fontId="8" fillId="0" borderId="0" xfId="0" applyFont="1" applyBorder="1" applyAlignment="1">
      <alignment horizontal="left" wrapText="1"/>
    </xf>
    <xf numFmtId="0" fontId="2" fillId="0" borderId="27"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17" fillId="0" borderId="0" xfId="0" applyFont="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shley Mayo" id="{6C031208-8E8A-43D0-9A3E-0D87814C4A60}" userId="S::AMayo@fhi360.org::7b0347e3-e893-48f6-af4a-3fd1d59def4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1-05-05T14:20:58.41" personId="{6C031208-8E8A-43D0-9A3E-0D87814C4A60}" id="{6C6617E9-2B34-40BF-B3A5-A4F88A41ADEB}">
    <text>Let's just make it general to either of the remaining cohorts so we don't have to update?</text>
  </threadedComment>
  <threadedComment ref="D4" dT="2021-05-05T14:32:12.51" personId="{6C031208-8E8A-43D0-9A3E-0D87814C4A60}" id="{DDFD91B6-6A0C-4E93-9E3E-2F2D82F66255}">
    <text>See comment below - suggest adding EDD based on U/S Scan and basing calculation off of this?</text>
  </threadedComment>
  <threadedComment ref="B6" dT="2021-05-05T14:50:45.83" personId="{6C031208-8E8A-43D0-9A3E-0D87814C4A60}" id="{B7F82F06-4777-4442-8CAF-2C1CD075B68A}">
    <text>It would be great to have a warning message pop up if a scan that was &gt; 28 weeks was entered?  SCHARP may be able to tell us how to do that as they have some warning messages in the visit calendar tool?  See my comment below re: interpreting the eligibility and whether scans from 28 0/7 weeks are allowable.</text>
  </threadedComment>
  <threadedComment ref="D13" dT="2021-05-05T14:31:36.21" personId="{6C031208-8E8A-43D0-9A3E-0D87814C4A60}" id="{E16D359E-1882-41DC-8D0A-D6EFF8CA2AB8}">
    <text>I think we can avoid needing to use this extra calculator if we base the calculation off of EDD based on LMP - EDD based on scan. This will give you the same thing as number of days discrepant based on GA on date of scan, but I think it easier conceptually to understand?  It reduces the number of external calculators needed too, which reduces room for data entry error.</text>
  </threadedComment>
  <threadedComment ref="B24" dT="2021-05-05T14:48:51.91" personId="{6C031208-8E8A-43D0-9A3E-0D87814C4A60}" id="{0A485DE0-3AEE-43F5-AF94-C6EEDBAAB50C}">
    <text>Do we need this row?  We may want to confirm the interpretation of the protocol inclusion criteria as it says "ultrasounds should be preformed no later than the 28th week of gestation" and I don't know if this includes scans done at 28 weeks and 0 days or not.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5-05T14:20:58.41" personId="{6C031208-8E8A-43D0-9A3E-0D87814C4A60}" id="{843F85F8-9EA7-49FA-85ED-1E179840FAE3}">
    <text>Let's just make it general to either of the remaining cohorts so we don't have to update?</text>
  </threadedComment>
  <threadedComment ref="C4" dT="2021-05-05T14:32:12.51" personId="{6C031208-8E8A-43D0-9A3E-0D87814C4A60}" id="{5D8F812C-EC03-43FD-9685-003E16790BEF}">
    <text>See comment below - suggest adding EDD based on U/S Scan and basing calculation off of this?</text>
  </threadedComment>
  <threadedComment ref="C10" dT="2021-05-05T14:31:36.21" personId="{6C031208-8E8A-43D0-9A3E-0D87814C4A60}" id="{956AB111-394F-4DB6-BB25-B2E60F8F30C7}">
    <text>I think we can avoid needing to use this extra calculator if we base the calculation off of EDD based on LMP - EDD based on scan. This will give you the same thing as number of days discrepant based on GA on date of scan, but I think it easier conceptually to understand?  It reduces the number of external calculators needed too, which reduces room for data entry error.</text>
  </threadedComment>
  <threadedComment ref="B11" dT="2021-05-05T14:50:45.83" personId="{6C031208-8E8A-43D0-9A3E-0D87814C4A60}" id="{02A38EB4-FF20-4774-999A-424EDF0B31CB}">
    <text>It would be great to have a warning message pop up if a scan that was &gt; 28 weeks was entered?  SCHARP may be able to tell us how to do that as they have some warning messages in the visit calendar tool?  See my comment below re: interpreting the eligibility and whether scans from 28 0/7 weeks are allowable.</text>
  </threadedComment>
  <threadedComment ref="E11" dT="2021-05-05T14:33:03.48" personId="{6C031208-8E8A-43D0-9A3E-0D87814C4A60}" id="{4EA6A4F8-5D03-49E8-A103-9769D269F11E}">
    <text>Would still need this field so that it was clear what row to reference on the table below. They can type this in from the scan.</text>
  </threadedComment>
  <threadedComment ref="K11" dT="2021-05-05T14:44:09.39" personId="{6C031208-8E8A-43D0-9A3E-0D87814C4A60}" id="{AE197854-96E9-4923-963A-FF50C9CA3F50}">
    <text>This note may get confused with eligibility criteria. Can we say "All ultrasounds must be from 8 weeks GA or later. For cohort 2, ultrasounds should be performed no later than 28 weeks."</text>
  </threadedComment>
  <threadedComment ref="B22" dT="2021-05-05T14:48:51.91" personId="{6C031208-8E8A-43D0-9A3E-0D87814C4A60}" id="{D7692148-FEF6-4ADB-9DF2-1058B2DDEF7E}">
    <text>Do we need this row?  We may want to confirm the interpretation of the protocol inclusion criteria as it says "ultrasounds should be preformed no later than the 28th week of gestation" and I don't know if this includes scans done at 28 weeks and 0 days or not.</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perinatology.com/Reference/Fetal%20development.htm" TargetMode="External"/><Relationship Id="rId7" Type="http://schemas.microsoft.com/office/2017/10/relationships/threadedComment" Target="../threadedComments/threadedComment1.xml"/><Relationship Id="rId2" Type="http://schemas.openxmlformats.org/officeDocument/2006/relationships/hyperlink" Target="http://www.perinatology.com/calculators/EDDSono.htm" TargetMode="External"/><Relationship Id="rId1" Type="http://schemas.openxmlformats.org/officeDocument/2006/relationships/hyperlink" Target="https://www.perinatology.com/calculators/Due-Date.ht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erinatology.com/calculators/EDDSono.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erinatology.com/Reference/Fetal%20development.htm" TargetMode="External"/><Relationship Id="rId1" Type="http://schemas.openxmlformats.org/officeDocument/2006/relationships/hyperlink" Target="https://www.perinatology.com/calculators/Due-Date.htm"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7C524-87CA-46DF-AFC4-1F012C5226E8}">
  <dimension ref="B1:O30"/>
  <sheetViews>
    <sheetView view="pageLayout" topLeftCell="A4" zoomScale="120" zoomScaleNormal="121" zoomScalePageLayoutView="120" workbookViewId="0">
      <selection activeCell="L19" sqref="L19"/>
    </sheetView>
  </sheetViews>
  <sheetFormatPr defaultColWidth="9.08984375" defaultRowHeight="14.5" x14ac:dyDescent="0.35"/>
  <cols>
    <col min="1" max="1" width="6" style="2" customWidth="1"/>
    <col min="2" max="2" width="7.54296875" style="2" customWidth="1"/>
    <col min="3" max="3" width="5.6328125" style="2" customWidth="1"/>
    <col min="4" max="4" width="19.54296875" style="2" customWidth="1"/>
    <col min="5" max="5" width="8.453125" style="2" customWidth="1"/>
    <col min="6" max="6" width="11.08984375" style="2" customWidth="1"/>
    <col min="7" max="7" width="4.453125" style="2" customWidth="1"/>
    <col min="8" max="8" width="9.54296875" style="2" customWidth="1"/>
    <col min="9" max="10" width="10.453125" style="2" hidden="1" customWidth="1"/>
    <col min="11" max="11" width="8.36328125" style="2" hidden="1" customWidth="1"/>
    <col min="12" max="12" width="24" style="2" customWidth="1"/>
    <col min="13" max="13" width="17.08984375" style="2" customWidth="1"/>
    <col min="14" max="14" width="22.90625" style="2" customWidth="1"/>
    <col min="15" max="15" width="1.54296875" style="2" customWidth="1"/>
    <col min="16" max="16" width="9.08984375" style="2"/>
    <col min="17" max="17" width="15.54296875" style="2" customWidth="1"/>
    <col min="18" max="16384" width="9.08984375" style="2"/>
  </cols>
  <sheetData>
    <row r="1" spans="2:15" ht="21" x14ac:dyDescent="0.5">
      <c r="B1" s="4" t="s">
        <v>39</v>
      </c>
      <c r="C1" s="4"/>
      <c r="N1" s="56" t="s">
        <v>25</v>
      </c>
    </row>
    <row r="2" spans="2:15" ht="34.5" customHeight="1" thickBot="1" x14ac:dyDescent="0.4">
      <c r="B2" s="143" t="s">
        <v>26</v>
      </c>
      <c r="C2" s="143"/>
      <c r="D2" s="143"/>
      <c r="E2" s="143"/>
      <c r="F2" s="143"/>
      <c r="G2" s="143"/>
      <c r="H2" s="143"/>
      <c r="I2" s="143"/>
      <c r="J2" s="143"/>
      <c r="K2" s="143"/>
      <c r="L2" s="143"/>
      <c r="M2" s="144"/>
      <c r="N2" s="55"/>
    </row>
    <row r="3" spans="2:15" ht="12.75" customHeight="1" x14ac:dyDescent="0.35">
      <c r="M3" s="6"/>
    </row>
    <row r="4" spans="2:15" ht="29.25" customHeight="1" x14ac:dyDescent="0.35">
      <c r="B4" s="145">
        <v>44317</v>
      </c>
      <c r="C4" s="146"/>
      <c r="D4" s="38" t="s">
        <v>0</v>
      </c>
      <c r="E4" s="35"/>
      <c r="F4" s="35"/>
      <c r="G4" s="35"/>
      <c r="H4" s="35"/>
      <c r="I4" s="35"/>
      <c r="J4" s="35"/>
      <c r="K4" s="35"/>
      <c r="L4" s="35"/>
      <c r="M4" s="35"/>
      <c r="N4" s="35"/>
      <c r="O4" s="33"/>
    </row>
    <row r="5" spans="2:15" ht="16.5" customHeight="1" x14ac:dyDescent="0.35">
      <c r="B5" s="70" t="s">
        <v>32</v>
      </c>
      <c r="C5" s="70" t="s">
        <v>6</v>
      </c>
      <c r="D5" s="147" t="s">
        <v>17</v>
      </c>
      <c r="E5" s="35"/>
      <c r="F5" s="149" t="s">
        <v>35</v>
      </c>
      <c r="G5" s="149"/>
      <c r="H5" s="149"/>
      <c r="I5" s="149"/>
      <c r="J5" s="149"/>
      <c r="K5" s="149"/>
      <c r="L5" s="149"/>
      <c r="M5" s="149"/>
      <c r="N5" s="149"/>
      <c r="O5" s="150"/>
    </row>
    <row r="6" spans="2:15" ht="30" customHeight="1" x14ac:dyDescent="0.35">
      <c r="B6" s="57">
        <v>28</v>
      </c>
      <c r="C6" s="58">
        <v>3</v>
      </c>
      <c r="D6" s="148"/>
      <c r="E6" s="45">
        <f>dtGA_US*7+C6</f>
        <v>199</v>
      </c>
      <c r="F6" s="151"/>
      <c r="G6" s="151"/>
      <c r="H6" s="151"/>
      <c r="I6" s="151"/>
      <c r="J6" s="151"/>
      <c r="K6" s="151"/>
      <c r="L6" s="151"/>
      <c r="M6" s="151"/>
      <c r="N6" s="151"/>
      <c r="O6" s="152"/>
    </row>
    <row r="7" spans="2:15" ht="41.25" customHeight="1" x14ac:dyDescent="0.35">
      <c r="B7" s="145">
        <v>44429</v>
      </c>
      <c r="C7" s="146"/>
      <c r="D7" s="61" t="s">
        <v>31</v>
      </c>
      <c r="E7" s="35"/>
      <c r="F7" s="153" t="s">
        <v>34</v>
      </c>
      <c r="G7" s="153"/>
      <c r="H7" s="153"/>
      <c r="I7" s="153"/>
      <c r="J7" s="153"/>
      <c r="K7" s="153"/>
      <c r="L7" s="153"/>
      <c r="M7" s="154" t="s">
        <v>33</v>
      </c>
      <c r="N7" s="154"/>
      <c r="O7" s="155"/>
    </row>
    <row r="8" spans="2:15" ht="21" customHeight="1" x14ac:dyDescent="0.35"/>
    <row r="9" spans="2:15" x14ac:dyDescent="0.35">
      <c r="B9" s="156">
        <v>44484</v>
      </c>
      <c r="C9" s="156"/>
      <c r="D9" s="60" t="s">
        <v>7</v>
      </c>
      <c r="E9" s="35"/>
      <c r="F9" s="35"/>
      <c r="G9" s="35"/>
      <c r="H9" s="35"/>
      <c r="I9" s="35"/>
      <c r="J9" s="35"/>
      <c r="K9" s="35"/>
      <c r="L9" s="35"/>
      <c r="M9" s="35"/>
      <c r="N9" s="35"/>
      <c r="O9" s="33"/>
    </row>
    <row r="10" spans="2:15" ht="36.75" customHeight="1" x14ac:dyDescent="0.35">
      <c r="B10" s="145">
        <v>44399</v>
      </c>
      <c r="C10" s="146"/>
      <c r="D10" s="60" t="s">
        <v>8</v>
      </c>
      <c r="E10" s="35"/>
      <c r="F10" s="153" t="s">
        <v>10</v>
      </c>
      <c r="G10" s="153"/>
      <c r="H10" s="153"/>
      <c r="I10" s="153"/>
      <c r="J10" s="153"/>
      <c r="K10" s="153"/>
      <c r="L10" s="153"/>
      <c r="M10" s="66" t="s">
        <v>9</v>
      </c>
      <c r="N10" s="35"/>
      <c r="O10" s="33"/>
    </row>
    <row r="12" spans="2:15" hidden="1" x14ac:dyDescent="0.35">
      <c r="B12" s="32"/>
      <c r="C12" s="32"/>
      <c r="D12" s="32"/>
      <c r="E12" s="3"/>
    </row>
    <row r="13" spans="2:15" ht="39" hidden="1" customHeight="1" x14ac:dyDescent="0.35">
      <c r="B13" s="48">
        <v>28</v>
      </c>
      <c r="C13" s="48"/>
      <c r="D13" s="49">
        <v>1</v>
      </c>
      <c r="E13" s="41">
        <f>dtGA_LMP*7+D13</f>
        <v>197</v>
      </c>
      <c r="F13" s="157" t="s">
        <v>21</v>
      </c>
      <c r="G13" s="158"/>
      <c r="H13" s="158"/>
      <c r="I13" s="42"/>
      <c r="J13" s="42"/>
      <c r="K13" s="42"/>
      <c r="L13" s="43" t="s">
        <v>27</v>
      </c>
      <c r="M13" s="44" t="s">
        <v>12</v>
      </c>
      <c r="N13" s="34"/>
    </row>
    <row r="14" spans="2:15" ht="15" thickBot="1" x14ac:dyDescent="0.4"/>
    <row r="15" spans="2:15" x14ac:dyDescent="0.35">
      <c r="B15" s="159" t="s">
        <v>18</v>
      </c>
      <c r="C15" s="50">
        <f>ABS(dtEDD_LMP-B7)</f>
        <v>30</v>
      </c>
      <c r="D15" s="62" t="s">
        <v>36</v>
      </c>
      <c r="E15" s="62"/>
      <c r="F15" s="62"/>
      <c r="G15" s="62"/>
      <c r="H15" s="67"/>
      <c r="I15" s="51"/>
      <c r="J15" s="52"/>
    </row>
    <row r="16" spans="2:15" ht="15" thickBot="1" x14ac:dyDescent="0.4">
      <c r="B16" s="160"/>
      <c r="C16" s="19" t="str">
        <f>IF(MAX(ABS(dtLMP-dtEDD_LMP),ABS(dtLMP-dtEDD_LMP))&gt;VLOOKUP($E$6,$I$20:$K$24,3,TRUE),"YES","NO")</f>
        <v>YES</v>
      </c>
      <c r="D16" s="63" t="s">
        <v>37</v>
      </c>
      <c r="E16" s="64"/>
      <c r="F16" s="64"/>
      <c r="G16" s="64"/>
      <c r="H16" s="68"/>
      <c r="I16" s="9"/>
      <c r="J16" s="10"/>
    </row>
    <row r="17" spans="2:15" ht="15" thickBot="1" x14ac:dyDescent="0.4"/>
    <row r="18" spans="2:15" x14ac:dyDescent="0.35">
      <c r="B18" s="11" t="s">
        <v>13</v>
      </c>
      <c r="C18" s="59"/>
      <c r="D18" s="12"/>
      <c r="E18" s="12"/>
      <c r="F18" s="12"/>
      <c r="G18" s="12"/>
      <c r="H18" s="13"/>
      <c r="I18" s="12"/>
      <c r="J18" s="12"/>
      <c r="K18" s="13"/>
    </row>
    <row r="19" spans="2:15" s="1" customFormat="1" ht="48.75" customHeight="1" x14ac:dyDescent="0.35">
      <c r="B19" s="138" t="s">
        <v>40</v>
      </c>
      <c r="C19" s="139"/>
      <c r="D19" s="140"/>
      <c r="E19" s="141" t="s">
        <v>20</v>
      </c>
      <c r="F19" s="139"/>
      <c r="G19" s="139"/>
      <c r="H19" s="142"/>
      <c r="I19" s="15"/>
      <c r="J19" s="15"/>
      <c r="K19" s="16"/>
      <c r="M19" s="53"/>
    </row>
    <row r="20" spans="2:15" ht="15" thickBot="1" x14ac:dyDescent="0.4">
      <c r="B20" s="5" t="s">
        <v>1</v>
      </c>
      <c r="C20" s="6"/>
      <c r="D20" s="24"/>
      <c r="E20" s="22"/>
      <c r="F20" s="6" t="s">
        <v>5</v>
      </c>
      <c r="G20" s="6">
        <v>5</v>
      </c>
      <c r="H20" s="7" t="s">
        <v>6</v>
      </c>
      <c r="I20" s="2">
        <v>0</v>
      </c>
      <c r="J20" s="6">
        <v>62</v>
      </c>
      <c r="K20" s="6">
        <v>5</v>
      </c>
    </row>
    <row r="21" spans="2:15" x14ac:dyDescent="0.35">
      <c r="B21" s="5" t="s">
        <v>2</v>
      </c>
      <c r="C21" s="6"/>
      <c r="D21" s="24"/>
      <c r="E21" s="22"/>
      <c r="F21" s="6" t="s">
        <v>5</v>
      </c>
      <c r="G21" s="6">
        <v>7</v>
      </c>
      <c r="H21" s="7" t="s">
        <v>6</v>
      </c>
      <c r="I21" s="6">
        <v>63</v>
      </c>
      <c r="J21" s="6">
        <v>111</v>
      </c>
      <c r="K21" s="6">
        <v>7</v>
      </c>
      <c r="M21" s="20" t="s">
        <v>16</v>
      </c>
    </row>
    <row r="22" spans="2:15" x14ac:dyDescent="0.35">
      <c r="B22" s="5" t="s">
        <v>3</v>
      </c>
      <c r="C22" s="6"/>
      <c r="D22" s="24"/>
      <c r="E22" s="22"/>
      <c r="F22" s="6" t="s">
        <v>5</v>
      </c>
      <c r="G22" s="6">
        <v>10</v>
      </c>
      <c r="H22" s="7" t="s">
        <v>6</v>
      </c>
      <c r="I22" s="6">
        <v>112</v>
      </c>
      <c r="J22" s="6">
        <v>153</v>
      </c>
      <c r="K22" s="6">
        <v>10</v>
      </c>
      <c r="M22" s="54"/>
    </row>
    <row r="23" spans="2:15" ht="15" thickBot="1" x14ac:dyDescent="0.4">
      <c r="B23" s="5" t="s">
        <v>4</v>
      </c>
      <c r="C23" s="6"/>
      <c r="D23" s="24"/>
      <c r="E23" s="22"/>
      <c r="F23" s="6" t="s">
        <v>5</v>
      </c>
      <c r="G23" s="6">
        <v>14</v>
      </c>
      <c r="H23" s="7" t="s">
        <v>6</v>
      </c>
      <c r="I23" s="14">
        <v>154</v>
      </c>
      <c r="J23" s="14">
        <v>195</v>
      </c>
      <c r="K23" s="6">
        <v>14</v>
      </c>
      <c r="M23" s="21"/>
    </row>
    <row r="24" spans="2:15" ht="15" thickBot="1" x14ac:dyDescent="0.4">
      <c r="B24" s="65" t="s">
        <v>38</v>
      </c>
      <c r="C24" s="9"/>
      <c r="D24" s="27"/>
      <c r="E24" s="23"/>
      <c r="F24" s="9" t="s">
        <v>5</v>
      </c>
      <c r="G24" s="9">
        <v>21</v>
      </c>
      <c r="H24" s="10" t="s">
        <v>6</v>
      </c>
      <c r="I24" s="9">
        <v>196</v>
      </c>
      <c r="J24" s="9">
        <v>999</v>
      </c>
      <c r="K24" s="9">
        <v>21</v>
      </c>
    </row>
    <row r="25" spans="2:15" x14ac:dyDescent="0.35">
      <c r="N25" s="69" t="s">
        <v>24</v>
      </c>
      <c r="O25" s="14"/>
    </row>
    <row r="30" spans="2:15" x14ac:dyDescent="0.35">
      <c r="E30"/>
      <c r="F30"/>
      <c r="G30"/>
    </row>
  </sheetData>
  <mergeCells count="14">
    <mergeCell ref="B19:D19"/>
    <mergeCell ref="E19:H19"/>
    <mergeCell ref="B2:M2"/>
    <mergeCell ref="B4:C4"/>
    <mergeCell ref="D5:D6"/>
    <mergeCell ref="F5:O6"/>
    <mergeCell ref="B7:C7"/>
    <mergeCell ref="F7:L7"/>
    <mergeCell ref="M7:O7"/>
    <mergeCell ref="B9:C9"/>
    <mergeCell ref="B10:C10"/>
    <mergeCell ref="F10:L10"/>
    <mergeCell ref="F13:H13"/>
    <mergeCell ref="B15:B16"/>
  </mergeCells>
  <hyperlinks>
    <hyperlink ref="M10" r:id="rId1" display="https://www.perinatology.com/calculators/Due-Date.htm" xr:uid="{913A7547-C875-4422-AD6E-FA6A7E3B8D00}"/>
    <hyperlink ref="M7" r:id="rId2" display="http://www.perinatology.com/calculators/EDDSono.htm" xr:uid="{25F13607-A800-4F61-9FF8-D346EFA1CB5A}"/>
    <hyperlink ref="M13" r:id="rId3" display="https://www.perinatology.com/Reference/Fetal development.htm" xr:uid="{015F7F22-4505-4EDA-9851-518083F1014C}"/>
  </hyperlinks>
  <pageMargins left="0.7" right="0.7" top="0.75" bottom="0.75" header="0.3" footer="0.3"/>
  <pageSetup paperSize="9" orientation="landscape"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2163B-9761-44EF-B2E5-7D71C6AA6E68}">
  <dimension ref="B1:V29"/>
  <sheetViews>
    <sheetView tabSelected="1" zoomScale="110" zoomScaleNormal="110" zoomScalePageLayoutView="70" workbookViewId="0">
      <selection activeCell="P18" sqref="P18"/>
    </sheetView>
  </sheetViews>
  <sheetFormatPr defaultColWidth="9.08984375" defaultRowHeight="14.5" x14ac:dyDescent="0.35"/>
  <cols>
    <col min="1" max="1" width="3.453125" style="72" customWidth="1"/>
    <col min="2" max="2" width="9.453125" style="72" customWidth="1"/>
    <col min="3" max="3" width="7.90625" style="72" customWidth="1"/>
    <col min="4" max="4" width="22.36328125" style="72" customWidth="1"/>
    <col min="5" max="5" width="8.453125" style="72" hidden="1" customWidth="1"/>
    <col min="6" max="6" width="11.08984375" style="72" customWidth="1"/>
    <col min="7" max="7" width="4.453125" style="72" customWidth="1"/>
    <col min="8" max="8" width="13.54296875" style="72" customWidth="1"/>
    <col min="9" max="11" width="10.453125" style="72" hidden="1" customWidth="1"/>
    <col min="12" max="12" width="8.36328125" style="72" hidden="1" customWidth="1"/>
    <col min="13" max="13" width="16.1796875" style="72" customWidth="1"/>
    <col min="14" max="14" width="17.08984375" style="72" customWidth="1"/>
    <col min="15" max="15" width="13.81640625" style="72" customWidth="1"/>
    <col min="16" max="16" width="7" style="72" customWidth="1"/>
    <col min="17" max="17" width="9.08984375" style="72"/>
    <col min="18" max="18" width="15.54296875" style="72" customWidth="1"/>
    <col min="19" max="16384" width="9.08984375" style="72"/>
  </cols>
  <sheetData>
    <row r="1" spans="2:22" ht="21" x14ac:dyDescent="0.5">
      <c r="B1" s="71" t="s">
        <v>39</v>
      </c>
      <c r="C1" s="71"/>
      <c r="O1" s="175" t="s">
        <v>25</v>
      </c>
      <c r="P1" s="176"/>
    </row>
    <row r="2" spans="2:22" ht="34.5" customHeight="1" thickBot="1" x14ac:dyDescent="0.4">
      <c r="B2" s="177" t="s">
        <v>41</v>
      </c>
      <c r="C2" s="177"/>
      <c r="D2" s="177"/>
      <c r="E2" s="177"/>
      <c r="F2" s="177"/>
      <c r="G2" s="177"/>
      <c r="H2" s="177"/>
      <c r="I2" s="177"/>
      <c r="J2" s="177"/>
      <c r="K2" s="177"/>
      <c r="L2" s="177"/>
      <c r="M2" s="177"/>
      <c r="N2" s="178"/>
      <c r="O2" s="192"/>
      <c r="P2" s="193"/>
    </row>
    <row r="3" spans="2:22" ht="12.75" customHeight="1" thickBot="1" x14ac:dyDescent="0.4">
      <c r="N3" s="73"/>
    </row>
    <row r="4" spans="2:22" ht="29.25" customHeight="1" x14ac:dyDescent="0.35">
      <c r="B4" s="179">
        <v>44262</v>
      </c>
      <c r="C4" s="180"/>
      <c r="D4" s="120" t="s">
        <v>0</v>
      </c>
      <c r="E4" s="81"/>
      <c r="F4" s="81"/>
      <c r="G4" s="81"/>
      <c r="H4" s="81"/>
      <c r="I4" s="81"/>
      <c r="J4" s="81"/>
      <c r="K4" s="81"/>
      <c r="L4" s="81"/>
      <c r="M4" s="81"/>
      <c r="N4" s="81"/>
      <c r="O4" s="81"/>
      <c r="P4" s="82"/>
    </row>
    <row r="5" spans="2:22" ht="16.5" customHeight="1" x14ac:dyDescent="0.35">
      <c r="B5" s="121" t="s">
        <v>32</v>
      </c>
      <c r="C5" s="75" t="s">
        <v>6</v>
      </c>
      <c r="D5" s="181" t="s">
        <v>17</v>
      </c>
      <c r="E5" s="74"/>
      <c r="F5" s="183"/>
      <c r="G5" s="183"/>
      <c r="H5" s="183"/>
      <c r="I5" s="183"/>
      <c r="J5" s="183"/>
      <c r="K5" s="183"/>
      <c r="L5" s="183"/>
      <c r="M5" s="183"/>
      <c r="N5" s="183"/>
      <c r="O5" s="183"/>
      <c r="P5" s="184"/>
    </row>
    <row r="6" spans="2:22" ht="31.5" customHeight="1" x14ac:dyDescent="0.35">
      <c r="B6" s="122">
        <v>23</v>
      </c>
      <c r="C6" s="76">
        <v>0</v>
      </c>
      <c r="D6" s="182"/>
      <c r="E6" s="77">
        <f>dtGA_US*7+C6</f>
        <v>161</v>
      </c>
      <c r="F6" s="185"/>
      <c r="G6" s="185"/>
      <c r="H6" s="185"/>
      <c r="I6" s="185"/>
      <c r="J6" s="185"/>
      <c r="K6" s="185"/>
      <c r="L6" s="185"/>
      <c r="M6" s="185"/>
      <c r="N6" s="185"/>
      <c r="O6" s="185"/>
      <c r="P6" s="186"/>
    </row>
    <row r="7" spans="2:22" ht="41.25" customHeight="1" x14ac:dyDescent="0.35">
      <c r="B7" s="187">
        <v>44381</v>
      </c>
      <c r="C7" s="188"/>
      <c r="D7" s="78" t="s">
        <v>31</v>
      </c>
      <c r="E7" s="74"/>
      <c r="F7" s="189" t="s">
        <v>34</v>
      </c>
      <c r="G7" s="189"/>
      <c r="H7" s="189"/>
      <c r="I7" s="189"/>
      <c r="J7" s="189"/>
      <c r="K7" s="189"/>
      <c r="L7" s="189"/>
      <c r="M7" s="189"/>
      <c r="N7" s="190" t="s">
        <v>33</v>
      </c>
      <c r="O7" s="190"/>
      <c r="P7" s="191"/>
      <c r="R7" s="114"/>
    </row>
    <row r="8" spans="2:22" ht="21.65" customHeight="1" thickBot="1" x14ac:dyDescent="0.4">
      <c r="B8" s="167">
        <v>44124</v>
      </c>
      <c r="C8" s="168"/>
      <c r="D8" s="123" t="s">
        <v>7</v>
      </c>
      <c r="E8" s="124"/>
      <c r="F8" s="124"/>
      <c r="G8" s="124"/>
      <c r="H8" s="124"/>
      <c r="I8" s="124"/>
      <c r="J8" s="124"/>
      <c r="K8" s="124"/>
      <c r="L8" s="124"/>
      <c r="M8" s="124"/>
      <c r="N8" s="124"/>
      <c r="O8" s="124"/>
      <c r="P8" s="125"/>
    </row>
    <row r="9" spans="2:22" s="115" customFormat="1" ht="15" thickBot="1" x14ac:dyDescent="0.4">
      <c r="B9" s="116"/>
      <c r="C9" s="117"/>
      <c r="D9" s="118"/>
      <c r="E9" s="104"/>
      <c r="F9" s="104"/>
      <c r="G9" s="104"/>
      <c r="H9" s="104"/>
      <c r="I9" s="104"/>
      <c r="J9" s="104"/>
      <c r="K9" s="104"/>
      <c r="L9" s="104"/>
      <c r="M9" s="104"/>
      <c r="N9" s="104"/>
      <c r="O9" s="104"/>
      <c r="P9" s="119"/>
    </row>
    <row r="10" spans="2:22" ht="25.25" customHeight="1" x14ac:dyDescent="0.35">
      <c r="B10" s="169">
        <f>dtLMP+280</f>
        <v>44404</v>
      </c>
      <c r="C10" s="170"/>
      <c r="D10" s="132" t="s">
        <v>8</v>
      </c>
      <c r="E10" s="126"/>
      <c r="F10" s="131"/>
      <c r="G10" s="131"/>
      <c r="H10" s="131"/>
      <c r="I10" s="131"/>
      <c r="J10" s="131"/>
      <c r="K10" s="131"/>
      <c r="L10" s="131"/>
      <c r="M10" s="131"/>
      <c r="N10" s="130"/>
      <c r="O10" s="73"/>
      <c r="P10" s="73"/>
    </row>
    <row r="11" spans="2:22" ht="15" customHeight="1" x14ac:dyDescent="0.35">
      <c r="B11" s="135" t="s">
        <v>32</v>
      </c>
      <c r="C11" s="136" t="s">
        <v>6</v>
      </c>
      <c r="D11" s="171" t="s">
        <v>43</v>
      </c>
      <c r="E11" s="127">
        <f>(40*7)-(dtEDD_LMP-dtLastScan)</f>
        <v>138</v>
      </c>
      <c r="F11" s="131"/>
      <c r="G11" s="131"/>
      <c r="H11" s="131"/>
      <c r="I11" s="131"/>
      <c r="J11" s="131"/>
      <c r="K11" s="131"/>
      <c r="L11" s="131"/>
      <c r="M11" s="131"/>
      <c r="N11" s="128"/>
      <c r="O11" s="73"/>
      <c r="P11" s="73"/>
    </row>
    <row r="12" spans="2:22" ht="15" thickBot="1" x14ac:dyDescent="0.4">
      <c r="B12" s="133">
        <f>ROUNDDOWN(E11/7,0)</f>
        <v>19</v>
      </c>
      <c r="C12" s="134">
        <f>MOD(E11,7)</f>
        <v>5</v>
      </c>
      <c r="D12" s="172"/>
      <c r="E12" s="129">
        <f>B12*7+C12</f>
        <v>138</v>
      </c>
      <c r="F12" s="131"/>
      <c r="G12" s="131"/>
      <c r="H12" s="131"/>
      <c r="I12" s="131"/>
      <c r="J12" s="131"/>
      <c r="K12" s="131"/>
      <c r="L12" s="131"/>
      <c r="M12" s="131"/>
      <c r="N12" s="73"/>
      <c r="O12" s="73"/>
      <c r="P12" s="73"/>
    </row>
    <row r="13" spans="2:22" ht="15" thickBot="1" x14ac:dyDescent="0.4"/>
    <row r="14" spans="2:22" ht="18.75" customHeight="1" x14ac:dyDescent="0.35">
      <c r="B14" s="173" t="s">
        <v>45</v>
      </c>
      <c r="C14" s="112">
        <f>ABS(E6-E12)</f>
        <v>23</v>
      </c>
      <c r="D14" s="137" t="s">
        <v>36</v>
      </c>
      <c r="E14" s="79"/>
      <c r="F14" s="79"/>
      <c r="G14" s="79"/>
      <c r="H14" s="80"/>
      <c r="I14" s="81"/>
      <c r="J14" s="82"/>
      <c r="K14" s="73"/>
      <c r="M14" s="198" t="s">
        <v>46</v>
      </c>
      <c r="N14" s="198"/>
      <c r="O14" s="198"/>
      <c r="P14" s="83"/>
      <c r="Q14" s="83"/>
      <c r="R14" s="83"/>
      <c r="S14" s="83"/>
      <c r="T14" s="83"/>
      <c r="U14" s="83"/>
      <c r="V14" s="83"/>
    </row>
    <row r="15" spans="2:22" ht="22.75" customHeight="1" thickBot="1" x14ac:dyDescent="0.4">
      <c r="B15" s="174"/>
      <c r="C15" s="113" t="str">
        <f>IF(C14&gt;VLOOKUP("Y",$K$19:$L$23,2,FALSE),"YES","NO")</f>
        <v>YES</v>
      </c>
      <c r="D15" s="84" t="s">
        <v>37</v>
      </c>
      <c r="E15" s="85"/>
      <c r="F15" s="85"/>
      <c r="G15" s="85"/>
      <c r="H15" s="86"/>
      <c r="I15" s="73"/>
      <c r="J15" s="87"/>
      <c r="K15" s="73"/>
      <c r="M15" s="198"/>
      <c r="N15" s="198"/>
      <c r="O15" s="198"/>
      <c r="P15" s="83"/>
      <c r="Q15" s="83"/>
      <c r="R15" s="83"/>
      <c r="S15" s="83"/>
      <c r="T15" s="83"/>
      <c r="U15" s="83"/>
      <c r="V15" s="83"/>
    </row>
    <row r="16" spans="2:22" ht="15" thickBot="1" x14ac:dyDescent="0.4">
      <c r="B16" s="88"/>
      <c r="C16" s="89"/>
    </row>
    <row r="17" spans="2:16" x14ac:dyDescent="0.35">
      <c r="B17" s="90" t="s">
        <v>13</v>
      </c>
      <c r="C17" s="91"/>
      <c r="D17" s="92"/>
      <c r="E17" s="92"/>
      <c r="F17" s="92"/>
      <c r="G17" s="92"/>
      <c r="H17" s="93"/>
      <c r="I17" s="92"/>
      <c r="J17" s="92"/>
      <c r="K17" s="92"/>
      <c r="L17" s="93"/>
    </row>
    <row r="18" spans="2:16" s="96" customFormat="1" ht="41.25" customHeight="1" x14ac:dyDescent="0.35">
      <c r="B18" s="161" t="s">
        <v>44</v>
      </c>
      <c r="C18" s="162"/>
      <c r="D18" s="163"/>
      <c r="E18" s="164" t="s">
        <v>20</v>
      </c>
      <c r="F18" s="165"/>
      <c r="G18" s="165"/>
      <c r="H18" s="166"/>
      <c r="I18" s="94"/>
      <c r="J18" s="94"/>
      <c r="K18" s="94"/>
      <c r="L18" s="95"/>
      <c r="N18" s="97"/>
    </row>
    <row r="19" spans="2:16" ht="15" thickBot="1" x14ac:dyDescent="0.4">
      <c r="B19" s="98" t="s">
        <v>1</v>
      </c>
      <c r="C19" s="73"/>
      <c r="D19" s="99"/>
      <c r="E19" s="100"/>
      <c r="F19" s="73" t="s">
        <v>5</v>
      </c>
      <c r="G19" s="73">
        <v>5</v>
      </c>
      <c r="H19" s="87" t="s">
        <v>6</v>
      </c>
      <c r="I19" s="72">
        <v>0</v>
      </c>
      <c r="J19" s="73">
        <v>62</v>
      </c>
      <c r="K19" s="73" t="str">
        <f>IF(AND($E$12&gt;I19,$E$12&lt;=J19),"Y","N")</f>
        <v>N</v>
      </c>
      <c r="L19" s="73">
        <v>5</v>
      </c>
    </row>
    <row r="20" spans="2:16" x14ac:dyDescent="0.35">
      <c r="B20" s="98" t="s">
        <v>2</v>
      </c>
      <c r="C20" s="73"/>
      <c r="D20" s="99"/>
      <c r="E20" s="100"/>
      <c r="F20" s="73" t="s">
        <v>5</v>
      </c>
      <c r="G20" s="73">
        <v>7</v>
      </c>
      <c r="H20" s="87" t="s">
        <v>6</v>
      </c>
      <c r="I20" s="73">
        <v>63</v>
      </c>
      <c r="J20" s="73">
        <v>111</v>
      </c>
      <c r="K20" s="73" t="str">
        <f>IF(AND($E$12&gt;I20,$E$12&lt;=J20),"Y","N")</f>
        <v>N</v>
      </c>
      <c r="L20" s="73">
        <v>7</v>
      </c>
      <c r="N20" s="101" t="s">
        <v>16</v>
      </c>
      <c r="O20" s="102"/>
    </row>
    <row r="21" spans="2:16" x14ac:dyDescent="0.35">
      <c r="B21" s="98" t="s">
        <v>3</v>
      </c>
      <c r="C21" s="73"/>
      <c r="D21" s="99"/>
      <c r="E21" s="100"/>
      <c r="F21" s="73" t="s">
        <v>5</v>
      </c>
      <c r="G21" s="73">
        <v>10</v>
      </c>
      <c r="H21" s="87" t="s">
        <v>6</v>
      </c>
      <c r="I21" s="73">
        <v>112</v>
      </c>
      <c r="J21" s="73">
        <v>153</v>
      </c>
      <c r="K21" s="73" t="str">
        <f>IF(AND($E$12&gt;I21,$E$12&lt;=J21),"Y","N")</f>
        <v>Y</v>
      </c>
      <c r="L21" s="73">
        <v>10</v>
      </c>
      <c r="N21" s="103"/>
      <c r="O21" s="87"/>
    </row>
    <row r="22" spans="2:16" ht="15" thickBot="1" x14ac:dyDescent="0.4">
      <c r="B22" s="98" t="s">
        <v>4</v>
      </c>
      <c r="C22" s="73"/>
      <c r="D22" s="99"/>
      <c r="E22" s="100"/>
      <c r="F22" s="73" t="s">
        <v>5</v>
      </c>
      <c r="G22" s="73">
        <v>14</v>
      </c>
      <c r="H22" s="87" t="s">
        <v>6</v>
      </c>
      <c r="I22" s="104">
        <v>154</v>
      </c>
      <c r="J22" s="104">
        <v>195</v>
      </c>
      <c r="K22" s="73" t="str">
        <f>IF(AND($E$12&gt;I22,$E$12&lt;=J22),"Y","N")</f>
        <v>N</v>
      </c>
      <c r="L22" s="73">
        <v>14</v>
      </c>
      <c r="N22" s="105"/>
      <c r="O22" s="106"/>
    </row>
    <row r="23" spans="2:16" ht="15" thickBot="1" x14ac:dyDescent="0.4">
      <c r="B23" s="107" t="s">
        <v>38</v>
      </c>
      <c r="C23" s="108"/>
      <c r="D23" s="109"/>
      <c r="E23" s="110"/>
      <c r="F23" s="108" t="s">
        <v>5</v>
      </c>
      <c r="G23" s="108">
        <v>21</v>
      </c>
      <c r="H23" s="106" t="s">
        <v>6</v>
      </c>
      <c r="I23" s="108">
        <v>196</v>
      </c>
      <c r="J23" s="108">
        <v>999</v>
      </c>
      <c r="K23" s="73" t="str">
        <f>IF(AND($E$12&gt;I23,$E$12&lt;=J23),"Y","N")</f>
        <v>N</v>
      </c>
      <c r="L23" s="108">
        <v>21</v>
      </c>
      <c r="O23" s="89" t="s">
        <v>42</v>
      </c>
    </row>
    <row r="24" spans="2:16" x14ac:dyDescent="0.35">
      <c r="P24" s="104"/>
    </row>
    <row r="29" spans="2:16" x14ac:dyDescent="0.35">
      <c r="E29" s="111"/>
      <c r="F29" s="111"/>
      <c r="G29" s="111"/>
    </row>
  </sheetData>
  <mergeCells count="16">
    <mergeCell ref="O1:P1"/>
    <mergeCell ref="M14:O15"/>
    <mergeCell ref="B2:N2"/>
    <mergeCell ref="B4:C4"/>
    <mergeCell ref="D5:D6"/>
    <mergeCell ref="F5:P6"/>
    <mergeCell ref="B7:C7"/>
    <mergeCell ref="F7:M7"/>
    <mergeCell ref="N7:P7"/>
    <mergeCell ref="O2:P2"/>
    <mergeCell ref="B18:D18"/>
    <mergeCell ref="E18:H18"/>
    <mergeCell ref="B8:C8"/>
    <mergeCell ref="B10:C10"/>
    <mergeCell ref="D11:D12"/>
    <mergeCell ref="B14:B15"/>
  </mergeCells>
  <hyperlinks>
    <hyperlink ref="N7" r:id="rId1" display="http://www.perinatology.com/calculators/EDDSono.htm" xr:uid="{A6D5D798-5F4A-4996-8C9F-B87A9963B6E5}"/>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59DC8-1B26-4DD5-9253-6FAA1FB563D8}">
  <dimension ref="B1:N28"/>
  <sheetViews>
    <sheetView view="pageLayout" topLeftCell="A8" zoomScale="130" zoomScaleNormal="121" zoomScalePageLayoutView="130" workbookViewId="0">
      <selection activeCell="B11" sqref="B11"/>
    </sheetView>
  </sheetViews>
  <sheetFormatPr defaultColWidth="9.08984375" defaultRowHeight="14.5" x14ac:dyDescent="0.35"/>
  <cols>
    <col min="1" max="1" width="6" style="2" customWidth="1"/>
    <col min="2" max="2" width="13.36328125" style="2" customWidth="1"/>
    <col min="3" max="3" width="12.54296875" style="2" customWidth="1"/>
    <col min="4" max="4" width="8.453125" style="2" customWidth="1"/>
    <col min="5" max="5" width="11.08984375" style="2" customWidth="1"/>
    <col min="6" max="6" width="4.453125" style="2" customWidth="1"/>
    <col min="7" max="7" width="9.54296875" style="2" customWidth="1"/>
    <col min="8" max="9" width="10.453125" style="2" customWidth="1"/>
    <col min="10" max="10" width="8.36328125" style="2" customWidth="1"/>
    <col min="11" max="11" width="39.453125" style="2" customWidth="1"/>
    <col min="12" max="12" width="20.6328125" style="2" customWidth="1"/>
    <col min="13" max="13" width="8.6328125" style="2" customWidth="1"/>
    <col min="14" max="14" width="4.54296875" style="2" customWidth="1"/>
    <col min="15" max="15" width="26.54296875" style="2" customWidth="1"/>
    <col min="16" max="16" width="9.08984375" style="2"/>
    <col min="17" max="17" width="15.54296875" style="2" customWidth="1"/>
    <col min="18" max="16384" width="9.08984375" style="2"/>
  </cols>
  <sheetData>
    <row r="1" spans="2:14" ht="21" x14ac:dyDescent="0.5">
      <c r="B1" s="4" t="s">
        <v>11</v>
      </c>
      <c r="L1" s="56" t="s">
        <v>25</v>
      </c>
    </row>
    <row r="2" spans="2:14" ht="34.5" customHeight="1" thickBot="1" x14ac:dyDescent="0.4">
      <c r="B2" s="143" t="s">
        <v>26</v>
      </c>
      <c r="C2" s="143"/>
      <c r="D2" s="143"/>
      <c r="E2" s="143"/>
      <c r="F2" s="143"/>
      <c r="G2" s="143"/>
      <c r="H2" s="143"/>
      <c r="I2" s="143"/>
      <c r="J2" s="143"/>
      <c r="K2" s="195"/>
      <c r="L2" s="55"/>
    </row>
    <row r="3" spans="2:14" ht="12.75" customHeight="1" x14ac:dyDescent="0.35">
      <c r="L3" s="6"/>
    </row>
    <row r="4" spans="2:14" ht="29.25" customHeight="1" x14ac:dyDescent="0.35">
      <c r="B4" s="37">
        <v>44317</v>
      </c>
      <c r="C4" s="38" t="s">
        <v>0</v>
      </c>
      <c r="D4" s="35"/>
      <c r="E4" s="35"/>
      <c r="F4" s="35"/>
      <c r="G4" s="35"/>
      <c r="H4" s="35"/>
      <c r="I4" s="35"/>
      <c r="J4" s="35"/>
      <c r="K4" s="35"/>
      <c r="L4" s="35"/>
      <c r="M4" s="35"/>
      <c r="N4" s="33"/>
    </row>
    <row r="5" spans="2:14" x14ac:dyDescent="0.35">
      <c r="B5" s="28"/>
      <c r="C5" s="28"/>
    </row>
    <row r="6" spans="2:14" x14ac:dyDescent="0.35">
      <c r="B6" s="39">
        <v>44484</v>
      </c>
      <c r="C6" s="38" t="s">
        <v>7</v>
      </c>
      <c r="D6" s="35"/>
      <c r="E6" s="35"/>
      <c r="F6" s="35"/>
      <c r="G6" s="35"/>
      <c r="H6" s="35"/>
      <c r="I6" s="35"/>
      <c r="J6" s="35"/>
      <c r="K6" s="35"/>
      <c r="L6" s="35"/>
      <c r="M6" s="35"/>
      <c r="N6" s="33"/>
    </row>
    <row r="7" spans="2:14" ht="36.75" customHeight="1" x14ac:dyDescent="0.35">
      <c r="B7" s="37">
        <v>44034</v>
      </c>
      <c r="C7" s="40" t="s">
        <v>8</v>
      </c>
      <c r="D7" s="25"/>
      <c r="E7" s="194" t="s">
        <v>10</v>
      </c>
      <c r="F7" s="194"/>
      <c r="G7" s="194"/>
      <c r="H7" s="25"/>
      <c r="I7" s="25"/>
      <c r="J7" s="25"/>
      <c r="K7" s="36" t="s">
        <v>9</v>
      </c>
      <c r="L7" s="25"/>
      <c r="M7" s="25"/>
      <c r="N7" s="26"/>
    </row>
    <row r="8" spans="2:14" x14ac:dyDescent="0.35">
      <c r="B8" s="17"/>
      <c r="C8" s="3"/>
    </row>
    <row r="9" spans="2:14" x14ac:dyDescent="0.35">
      <c r="B9" s="31" t="s">
        <v>23</v>
      </c>
      <c r="C9" s="31" t="s">
        <v>14</v>
      </c>
      <c r="D9" s="3" t="s">
        <v>15</v>
      </c>
    </row>
    <row r="10" spans="2:14" ht="39" customHeight="1" x14ac:dyDescent="0.35">
      <c r="B10" s="48">
        <v>28</v>
      </c>
      <c r="C10" s="49">
        <v>1</v>
      </c>
      <c r="D10" s="41">
        <f>dtGA_LMP*7+C10</f>
        <v>197</v>
      </c>
      <c r="E10" s="157" t="s">
        <v>21</v>
      </c>
      <c r="F10" s="158"/>
      <c r="G10" s="158"/>
      <c r="H10" s="42"/>
      <c r="I10" s="42"/>
      <c r="J10" s="42"/>
      <c r="K10" s="43" t="s">
        <v>27</v>
      </c>
      <c r="L10" s="44" t="s">
        <v>12</v>
      </c>
      <c r="M10" s="34"/>
      <c r="N10" s="34"/>
    </row>
    <row r="11" spans="2:14" ht="36.75" customHeight="1" x14ac:dyDescent="0.35">
      <c r="B11" s="29">
        <v>28</v>
      </c>
      <c r="C11" s="30">
        <v>1</v>
      </c>
      <c r="D11" s="45">
        <f>dtGA_US*7+C11</f>
        <v>197</v>
      </c>
      <c r="E11" s="196" t="s">
        <v>17</v>
      </c>
      <c r="F11" s="197"/>
      <c r="G11" s="197"/>
      <c r="H11" s="46"/>
      <c r="I11" s="46"/>
      <c r="J11" s="46"/>
      <c r="K11" s="47" t="s">
        <v>22</v>
      </c>
      <c r="L11" s="46"/>
      <c r="M11" s="35"/>
      <c r="N11" s="33"/>
    </row>
    <row r="12" spans="2:14" ht="15" thickBot="1" x14ac:dyDescent="0.4"/>
    <row r="13" spans="2:14" x14ac:dyDescent="0.35">
      <c r="B13" s="159" t="s">
        <v>18</v>
      </c>
      <c r="C13" s="50">
        <f>ABS(D11-D10)</f>
        <v>0</v>
      </c>
      <c r="D13" s="51"/>
      <c r="E13" s="51" t="s">
        <v>29</v>
      </c>
      <c r="F13" s="51"/>
      <c r="G13" s="51"/>
      <c r="H13" s="51"/>
      <c r="I13" s="51"/>
      <c r="J13" s="51"/>
      <c r="K13" s="52"/>
    </row>
    <row r="14" spans="2:14" ht="15" thickBot="1" x14ac:dyDescent="0.4">
      <c r="B14" s="160"/>
      <c r="C14" s="19" t="str">
        <f>IF(MAX(ABS(D11-D10),ABS(D10-D11))&gt;VLOOKUP($D$11,$H$18:$J$22,3,TRUE),"YES","NO")</f>
        <v>NO</v>
      </c>
      <c r="D14" s="9"/>
      <c r="E14" s="18" t="s">
        <v>28</v>
      </c>
      <c r="F14" s="9"/>
      <c r="G14" s="9"/>
      <c r="H14" s="9"/>
      <c r="I14" s="9"/>
      <c r="J14" s="9"/>
      <c r="K14" s="10"/>
    </row>
    <row r="15" spans="2:14" ht="15" thickBot="1" x14ac:dyDescent="0.4"/>
    <row r="16" spans="2:14" x14ac:dyDescent="0.35">
      <c r="B16" s="11" t="s">
        <v>13</v>
      </c>
      <c r="C16" s="12"/>
      <c r="D16" s="12"/>
      <c r="E16" s="12"/>
      <c r="F16" s="12"/>
      <c r="G16" s="13"/>
      <c r="H16" s="12"/>
      <c r="I16" s="12"/>
      <c r="J16" s="13"/>
    </row>
    <row r="17" spans="2:12" s="1" customFormat="1" ht="48.75" customHeight="1" x14ac:dyDescent="0.35">
      <c r="B17" s="138" t="s">
        <v>19</v>
      </c>
      <c r="C17" s="140"/>
      <c r="D17" s="141" t="s">
        <v>20</v>
      </c>
      <c r="E17" s="139"/>
      <c r="F17" s="139"/>
      <c r="G17" s="142"/>
      <c r="H17" s="15"/>
      <c r="I17" s="15"/>
      <c r="J17" s="16"/>
      <c r="L17" s="53"/>
    </row>
    <row r="18" spans="2:12" ht="15" thickBot="1" x14ac:dyDescent="0.4">
      <c r="B18" s="5" t="s">
        <v>1</v>
      </c>
      <c r="C18" s="24"/>
      <c r="D18" s="22"/>
      <c r="E18" s="6" t="s">
        <v>5</v>
      </c>
      <c r="F18" s="6">
        <v>5</v>
      </c>
      <c r="G18" s="7" t="s">
        <v>6</v>
      </c>
      <c r="H18" s="2">
        <v>0</v>
      </c>
      <c r="I18" s="6">
        <v>62</v>
      </c>
      <c r="J18" s="6">
        <v>5</v>
      </c>
    </row>
    <row r="19" spans="2:12" x14ac:dyDescent="0.35">
      <c r="B19" s="5" t="s">
        <v>2</v>
      </c>
      <c r="C19" s="24"/>
      <c r="D19" s="22"/>
      <c r="E19" s="6" t="s">
        <v>5</v>
      </c>
      <c r="F19" s="6">
        <v>7</v>
      </c>
      <c r="G19" s="7" t="s">
        <v>6</v>
      </c>
      <c r="H19" s="6">
        <v>63</v>
      </c>
      <c r="I19" s="6">
        <v>111</v>
      </c>
      <c r="J19" s="6">
        <v>7</v>
      </c>
      <c r="L19" s="20" t="s">
        <v>16</v>
      </c>
    </row>
    <row r="20" spans="2:12" x14ac:dyDescent="0.35">
      <c r="B20" s="5" t="s">
        <v>3</v>
      </c>
      <c r="C20" s="24"/>
      <c r="D20" s="22"/>
      <c r="E20" s="6" t="s">
        <v>5</v>
      </c>
      <c r="F20" s="6">
        <v>10</v>
      </c>
      <c r="G20" s="7" t="s">
        <v>6</v>
      </c>
      <c r="H20" s="6">
        <v>112</v>
      </c>
      <c r="I20" s="6">
        <v>153</v>
      </c>
      <c r="J20" s="6">
        <v>10</v>
      </c>
      <c r="L20" s="54"/>
    </row>
    <row r="21" spans="2:12" ht="15" thickBot="1" x14ac:dyDescent="0.4">
      <c r="B21" s="5" t="s">
        <v>4</v>
      </c>
      <c r="C21" s="24"/>
      <c r="D21" s="22"/>
      <c r="E21" s="6" t="s">
        <v>5</v>
      </c>
      <c r="F21" s="6">
        <v>14</v>
      </c>
      <c r="G21" s="7" t="s">
        <v>6</v>
      </c>
      <c r="H21" s="14">
        <v>154</v>
      </c>
      <c r="I21" s="14">
        <v>195</v>
      </c>
      <c r="J21" s="6">
        <v>14</v>
      </c>
      <c r="L21" s="21"/>
    </row>
    <row r="22" spans="2:12" ht="15" thickBot="1" x14ac:dyDescent="0.4">
      <c r="B22" s="8" t="s">
        <v>30</v>
      </c>
      <c r="C22" s="27"/>
      <c r="D22" s="23"/>
      <c r="E22" s="9" t="s">
        <v>5</v>
      </c>
      <c r="F22" s="9">
        <v>21</v>
      </c>
      <c r="G22" s="10" t="s">
        <v>6</v>
      </c>
      <c r="H22" s="9">
        <v>196</v>
      </c>
      <c r="I22" s="9">
        <v>999</v>
      </c>
      <c r="J22" s="9">
        <v>21</v>
      </c>
    </row>
    <row r="24" spans="2:12" x14ac:dyDescent="0.35">
      <c r="B24" s="14" t="s">
        <v>24</v>
      </c>
    </row>
    <row r="28" spans="2:12" x14ac:dyDescent="0.35">
      <c r="D28"/>
      <c r="E28"/>
      <c r="F28"/>
    </row>
  </sheetData>
  <mergeCells count="7">
    <mergeCell ref="E7:G7"/>
    <mergeCell ref="E10:G10"/>
    <mergeCell ref="B2:K2"/>
    <mergeCell ref="B17:C17"/>
    <mergeCell ref="D17:G17"/>
    <mergeCell ref="B13:B14"/>
    <mergeCell ref="E11:G11"/>
  </mergeCells>
  <hyperlinks>
    <hyperlink ref="K7" r:id="rId1" display="https://www.perinatology.com/calculators/Due-Date.htm" xr:uid="{D5A5C314-A069-4DDC-B9FF-1F3BF7C8B255}"/>
    <hyperlink ref="L10" r:id="rId2" display="https://www.perinatology.com/Reference/Fetal development.htm" xr:uid="{8237CBA3-1D5C-453D-9A75-BA6C2480C24B}"/>
  </hyperlinks>
  <pageMargins left="0.7" right="0.7" top="0.75" bottom="0.75" header="0.3" footer="0.3"/>
  <pageSetup paperSize="9"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2982CD55DB9B4BBB37A964B6D8DA06" ma:contentTypeVersion="" ma:contentTypeDescription="Create a new document." ma:contentTypeScope="" ma:versionID="2dccea9da4d23bc1431380253f0682b9">
  <xsd:schema xmlns:xsd="http://www.w3.org/2001/XMLSchema" xmlns:xs="http://www.w3.org/2001/XMLSchema" xmlns:p="http://schemas.microsoft.com/office/2006/metadata/properties" xmlns:ns2="49041abd-9f6c-4283-b183-387e65935736" xmlns:ns3="0cdb9d7b-3bdb-4b1c-be50-7737cb6ee7a2" targetNamespace="http://schemas.microsoft.com/office/2006/metadata/properties" ma:root="true" ma:fieldsID="83c82c3fe7c72d05e0eca395c27ba5a8" ns2:_="" ns3:_="">
    <xsd:import namespace="49041abd-9f6c-4283-b183-387e65935736"/>
    <xsd:import namespace="0cdb9d7b-3bdb-4b1c-be50-7737cb6ee7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041abd-9f6c-4283-b183-387e659357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db9d7b-3bdb-4b1c-be50-7737cb6ee7a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DC299F-C8C3-4277-ACA5-168733BE8C36}">
  <ds:schemaRefs>
    <ds:schemaRef ds:uri="http://schemas.microsoft.com/sharepoint/v3/contenttype/forms"/>
  </ds:schemaRefs>
</ds:datastoreItem>
</file>

<file path=customXml/itemProps2.xml><?xml version="1.0" encoding="utf-8"?>
<ds:datastoreItem xmlns:ds="http://schemas.openxmlformats.org/officeDocument/2006/customXml" ds:itemID="{E7B3C3EA-9F65-47B2-A8ED-469B4F4172E8}">
  <ds:schemaRefs>
    <ds:schemaRef ds:uri="http://schemas.openxmlformats.org/package/2006/metadata/core-properties"/>
    <ds:schemaRef ds:uri="49041abd-9f6c-4283-b183-387e65935736"/>
    <ds:schemaRef ds:uri="http://schemas.microsoft.com/office/2006/documentManagement/types"/>
    <ds:schemaRef ds:uri="0cdb9d7b-3bdb-4b1c-be50-7737cb6ee7a2"/>
    <ds:schemaRef ds:uri="http://schemas.microsoft.com/office/2006/metadata/properties"/>
    <ds:schemaRef ds:uri="http://purl.org/dc/dcmitype/"/>
    <ds:schemaRef ds:uri="http://purl.org/dc/elements/1.1/"/>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59C74A97-5265-4A2C-BD72-441AD3985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041abd-9f6c-4283-b183-387e65935736"/>
    <ds:schemaRef ds:uri="0cdb9d7b-3bdb-4b1c-be50-7737cb6ee7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Sheet1 (4)</vt:lpstr>
      <vt:lpstr>Sheet1 (5)</vt:lpstr>
      <vt:lpstr>Sheet1 (2)</vt:lpstr>
      <vt:lpstr>'Sheet1 (2)'!dtEDD_LMP</vt:lpstr>
      <vt:lpstr>'Sheet1 (4)'!dtEDD_LMP</vt:lpstr>
      <vt:lpstr>'Sheet1 (5)'!dtEDD_LMP</vt:lpstr>
      <vt:lpstr>'Sheet1 (2)'!dtGA_LMP</vt:lpstr>
      <vt:lpstr>'Sheet1 (4)'!dtGA_LMP</vt:lpstr>
      <vt:lpstr>'Sheet1 (2)'!dtGA_US</vt:lpstr>
      <vt:lpstr>'Sheet1 (4)'!dtGA_US</vt:lpstr>
      <vt:lpstr>'Sheet1 (5)'!dtGA_US</vt:lpstr>
      <vt:lpstr>'Sheet1 (2)'!dtLastScan</vt:lpstr>
      <vt:lpstr>'Sheet1 (4)'!dtLastScan</vt:lpstr>
      <vt:lpstr>'Sheet1 (5)'!dtLastScan</vt:lpstr>
      <vt:lpstr>'Sheet1 (2)'!dtLMP</vt:lpstr>
      <vt:lpstr>'Sheet1 (4)'!dtLMP</vt:lpstr>
      <vt:lpstr>'Sheet1 (5)'!dtLMP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McClure</dc:creator>
  <cp:lastModifiedBy>Ashley Mayo</cp:lastModifiedBy>
  <cp:lastPrinted>2021-05-05T13:40:06Z</cp:lastPrinted>
  <dcterms:created xsi:type="dcterms:W3CDTF">2021-04-30T18:56:58Z</dcterms:created>
  <dcterms:modified xsi:type="dcterms:W3CDTF">2021-05-17T19:01:00Z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0x010100592982CD55DB9B4BBB37A964B6D8DA06</vt:lpwstr>
  </property>
</Properties>
</file>